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18973048-E081-41F3-B7D8-6BC50BA5C6B6}" xr6:coauthVersionLast="47" xr6:coauthVersionMax="47" xr10:uidLastSave="{00000000-0000-0000-0000-000000000000}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<sst xmlns="http://schemas.openxmlformats.org/spreadsheetml/2006/main" count="22728" uniqueCount="11410">
  <si>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</si>
  <si>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</si>
  <si>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</si>
  <si>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</si>
  <si>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</si>
  <si>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</si>
  <si>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</si>
  <si>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</si>
  <si>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</si>
  <si>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</si>
  <si>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</si>
  <si>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</si>
  <si>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</si>
  <si>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</si>
  <si>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</si>
  <si>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</si>
  <si>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</si>
  <si>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</si>
  <si>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</si>
  <si>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</si>
  <si>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</si>
  <si>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</si>
  <si>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</si>
  <si>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</si>
  <si>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</si>
  <si>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</si>
  <si>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</si>
  <si>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</si>
  <si>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</si>
  <si>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</si>
  <si>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</si>
  <si>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</si>
  <si>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</si>
  <si>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</si>
  <si>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</si>
  <si>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</si>
  <si>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</si>
  <si>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</si>
  <si>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</si>
  <si>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</si>
  <si>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</si>
  <si>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</si>
  <si>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</si>
  <si>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</si>
  <si>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</si>
  <si>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</si>
  <si>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</si>
  <si>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</si>
  <si>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</si>
  <si>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</si>
  <si>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</si>
  <si>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</si>
  <si>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</si>
  <si>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</si>
  <si>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</si>
  <si>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</si>
  <si>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</si>
  <si>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</si>
  <si>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</si>
  <si>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</si>
  <si>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</si>
  <si>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</si>
  <si>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</si>
  <si>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</si>
  <si>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</si>
  <si>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</si>
  <si>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</si>
  <si>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</si>
  <si>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</si>
  <si>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</si>
  <si>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</si>
  <si>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</si>
  <si>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</si>
  <si>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</si>
  <si>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</si>
  <si>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</si>
  <si>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</si>
  <si>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</si>
  <si>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</si>
  <si>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</si>
  <si>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</si>
  <si>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</si>
  <si>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</si>
  <si>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</si>
  <si>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</si>
  <si>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</si>
  <si>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</si>
  <si>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</si>
  <si>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</si>
  <si>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</si>
  <si>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</si>
  <si>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</si>
  <si>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</si>
  <si>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</si>
  <si>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</si>
  <si>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</si>
  <si>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</si>
  <si>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</si>
  <si>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</si>
  <si>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</si>
  <si>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</si>
  <si>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</si>
  <si>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</si>
  <si>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</si>
  <si>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</si>
  <si>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</si>
  <si>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</si>
  <si>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</si>
  <si>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</si>
  <si>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</si>
  <si>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</si>
  <si>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</si>
  <si>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</si>
  <si>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</si>
  <si>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</si>
  <si>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</si>
  <si>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</si>
  <si>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</si>
  <si>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</si>
  <si>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</si>
  <si>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</si>
  <si>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</si>
  <si>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</si>
  <si>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</si>
  <si>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</si>
  <si>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</si>
  <si>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</si>
  <si>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</si>
  <si>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</si>
  <si>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</si>
  <si>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</si>
  <si>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</si>
  <si>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</si>
  <si>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</si>
  <si>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</si>
  <si>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</si>
  <si>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</si>
  <si>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</si>
  <si>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</si>
  <si>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</si>
  <si>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</si>
  <si>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</si>
  <si>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</si>
  <si>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</si>
  <si>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</si>
  <si>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</si>
  <si>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</si>
  <si>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</si>
  <si>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</si>
  <si>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</si>
  <si>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</si>
  <si>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</si>
  <si>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</si>
  <si>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</si>
  <si>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</si>
  <si>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</si>
  <si>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</si>
  <si>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</si>
  <si>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</si>
  <si>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</si>
  <si>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</si>
  <si>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</si>
  <si>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</si>
  <si>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</si>
  <si>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</si>
  <si>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</si>
  <si>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</si>
  <si>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</si>
  <si>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</si>
  <si>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</si>
  <si>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</si>
  <si>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</si>
  <si>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</si>
  <si>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</si>
  <si>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</si>
  <si>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</si>
  <si>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</si>
  <si>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</si>
  <si>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</si>
  <si>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</si>
  <si>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</si>
  <si>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</si>
  <si>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</si>
  <si>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</si>
  <si>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</si>
  <si>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</si>
  <si>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</si>
  <si>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</si>
  <si>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</si>
  <si>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</si>
  <si>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</si>
  <si>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</si>
  <si>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</si>
  <si>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</si>
  <si>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</si>
  <si>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</si>
  <si>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</si>
  <si>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</si>
  <si>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</si>
  <si>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</si>
  <si>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</si>
  <si>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</si>
  <si>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</si>
  <si>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</si>
  <si>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</si>
  <si>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</si>
  <si>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</si>
  <si>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</si>
  <si>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</si>
  <si>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</si>
  <si>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</si>
  <si>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</si>
  <si>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</si>
  <si>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</si>
  <si>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</si>
  <si>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</si>
  <si>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</si>
  <si>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</si>
  <si>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</si>
  <si>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</si>
  <si>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</si>
  <si>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</si>
  <si>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</si>
  <si>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</si>
  <si>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</si>
  <si>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</si>
  <si>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</si>
  <si>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</si>
  <si>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</si>
  <si>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</si>
  <si>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</si>
  <si>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</si>
  <si>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</si>
  <si>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</si>
  <si>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</si>
  <si>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</si>
  <si>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</si>
  <si>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</si>
  <si>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</si>
  <si>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</si>
  <si>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</si>
  <si>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</si>
  <si>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</si>
  <si>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</si>
  <si>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</si>
  <si>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</si>
  <si>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</si>
  <si>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</si>
  <si>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</si>
  <si>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</si>
  <si>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</si>
  <si>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</si>
  <si>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</si>
  <si>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</si>
  <si>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</si>
  <si>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</si>
  <si>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</si>
  <si>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</si>
  <si>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</si>
  <si>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</si>
  <si>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</si>
  <si>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</si>
  <si>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</si>
  <si>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</si>
  <si>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</si>
  <si>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</si>
  <si>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</si>
  <si>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</si>
  <si>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</si>
  <si>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</si>
  <si>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</si>
  <si>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</si>
  <si>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</si>
  <si>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</si>
  <si>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</si>
  <si>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</si>
  <si>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</si>
  <si>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</si>
  <si>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</si>
  <si>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</si>
  <si>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</si>
  <si>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</si>
  <si>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</si>
  <si>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</si>
  <si>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</si>
  <si>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</si>
  <si>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</si>
  <si>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</si>
  <si>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</si>
  <si>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</si>
  <si>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</si>
  <si>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</si>
  <si>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</si>
  <si>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</si>
  <si>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</si>
  <si>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</si>
  <si>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</si>
  <si>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</si>
  <si>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</si>
  <si>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</si>
  <si>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</si>
  <si>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</si>
  <si>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</si>
  <si>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</si>
  <si>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</si>
  <si>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</si>
  <si>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</si>
  <si>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</si>
  <si>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</si>
  <si>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</si>
  <si>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</si>
  <si>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</si>
  <si>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</si>
  <si>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</si>
  <si>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</si>
  <si>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</si>
  <si>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</si>
  <si>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</si>
  <si>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</si>
  <si>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</si>
  <si>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</si>
  <si>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</si>
  <si>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</si>
  <si>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</si>
  <si>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</si>
  <si>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</si>
  <si>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</si>
  <si>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</si>
  <si>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</si>
  <si>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</si>
  <si>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</si>
  <si>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</si>
  <si>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</si>
  <si>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</si>
  <si>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</si>
  <si>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</si>
  <si>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</si>
  <si>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</si>
  <si>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</si>
  <si>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</si>
  <si>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</si>
  <si>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</si>
  <si>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</si>
  <si>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</si>
  <si>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</si>
  <si>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</si>
  <si>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</si>
  <si>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</si>
  <si>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</si>
  <si>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</si>
  <si>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</si>
  <si>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</si>
  <si>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</si>
  <si>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</si>
  <si>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</si>
  <si>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</si>
  <si>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</si>
  <si>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</si>
  <si>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</si>
  <si>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</si>
  <si>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</si>
  <si>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</si>
  <si>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</si>
  <si>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</si>
  <si>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</si>
  <si>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</si>
  <si>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</si>
  <si>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</si>
  <si>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</si>
  <si>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</si>
  <si>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</si>
  <si>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</si>
  <si>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</si>
  <si>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</si>
  <si>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</si>
  <si>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</si>
  <si>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</si>
  <si>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</si>
  <si>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</si>
  <si>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</si>
  <si>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</si>
  <si>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</si>
  <si>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</si>
  <si>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</si>
  <si>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</si>
  <si>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</si>
  <si>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</si>
  <si>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</si>
  <si>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</si>
  <si>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</si>
  <si>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</si>
  <si>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</si>
  <si>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</si>
  <si>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</si>
  <si>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</si>
  <si>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</si>
  <si>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</si>
  <si>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</si>
  <si>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</si>
  <si>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</si>
  <si>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</si>
  <si>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</si>
  <si>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</si>
  <si>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</si>
  <si>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</si>
  <si>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</si>
  <si>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</si>
  <si>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</si>
  <si>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</si>
  <si>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</si>
  <si>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</si>
  <si>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</si>
  <si>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</si>
  <si>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</si>
  <si>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</si>
  <si>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</si>
  <si>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</si>
  <si>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</si>
  <si>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</si>
  <si>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</si>
  <si>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</si>
  <si>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</si>
  <si>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</si>
  <si>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</si>
  <si>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</si>
  <si>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</si>
  <si>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</si>
  <si>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</si>
  <si>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</si>
  <si>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</si>
  <si>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</si>
  <si>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</si>
  <si>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</si>
  <si>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</si>
  <si>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</si>
  <si>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</si>
  <si>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</si>
  <si>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</si>
  <si>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</si>
  <si>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</si>
  <si>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</si>
  <si>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</si>
  <si>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</si>
  <si>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</si>
  <si>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</si>
  <si>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</si>
  <si>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</si>
  <si>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</si>
  <si>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</si>
  <si>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</si>
  <si>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</si>
  <si>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</si>
  <si>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</si>
  <si>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</si>
  <si>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</si>
  <si>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</si>
  <si>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</si>
  <si>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</si>
  <si>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</si>
  <si>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</si>
  <si>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</si>
  <si>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</si>
  <si>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</si>
  <si>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</si>
  <si>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</si>
  <si>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</si>
  <si>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</si>
  <si>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</si>
  <si>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</si>
  <si>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</si>
  <si>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</si>
  <si>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</si>
  <si>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</si>
  <si>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</si>
  <si>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</si>
  <si>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</si>
  <si>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</si>
  <si>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</si>
  <si>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</si>
  <si>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</si>
  <si>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</si>
  <si>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</si>
  <si>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</si>
  <si>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</si>
  <si>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</si>
  <si>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</si>
  <si>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</si>
  <si>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</si>
  <si>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</si>
  <si>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</si>
  <si>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</si>
  <si>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</si>
  <si>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</si>
  <si>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</si>
  <si>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</si>
  <si>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</si>
  <si>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</si>
  <si>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</si>
  <si>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</si>
  <si>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</si>
  <si>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</si>
  <si>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</si>
  <si>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</si>
  <si>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</si>
  <si>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</si>
  <si>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</si>
  <si>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</si>
  <si>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</si>
  <si>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</si>
  <si>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</si>
  <si>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</si>
  <si>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</si>
  <si>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</si>
  <si>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</si>
  <si>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</si>
  <si>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</si>
  <si>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</si>
  <si>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</si>
  <si>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</si>
  <si>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</si>
  <si>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</si>
  <si>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</si>
  <si>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</si>
  <si>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</si>
  <si>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</si>
  <si>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</si>
  <si>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</si>
  <si>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</si>
  <si>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</si>
  <si>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</si>
  <si>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</si>
  <si>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</si>
  <si>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</si>
  <si>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</si>
  <si>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</si>
  <si>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</si>
  <si>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</si>
  <si>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</si>
  <si>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</si>
  <si>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</si>
  <si>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</si>
  <si>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</si>
  <si>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</si>
  <si>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</si>
  <si>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</si>
  <si>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</si>
  <si>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</si>
  <si>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</si>
  <si>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</si>
  <si>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</si>
  <si>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</si>
  <si>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</si>
  <si>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</si>
  <si>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</si>
  <si>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</si>
  <si>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</si>
  <si>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</si>
  <si>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</si>
  <si>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</si>
  <si>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</si>
  <si>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</si>
  <si>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</si>
  <si>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</si>
  <si>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</si>
  <si>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</si>
  <si>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</si>
  <si>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</si>
  <si>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</si>
  <si>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</si>
  <si>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</si>
  <si>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</si>
  <si>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</si>
  <si>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</si>
  <si>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</si>
  <si>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</si>
  <si>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</si>
  <si>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</si>
  <si>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</si>
  <si>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</si>
  <si>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</si>
  <si>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</si>
  <si>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</si>
  <si>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</si>
  <si>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</si>
  <si>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</si>
  <si>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</si>
  <si>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</si>
  <si>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</si>
  <si>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</si>
  <si>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</si>
  <si>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</si>
  <si>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</si>
  <si>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</si>
  <si>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</si>
  <si>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</si>
  <si>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</si>
  <si>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</si>
  <si>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</si>
  <si>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</si>
  <si>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</si>
  <si>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</si>
  <si>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</si>
  <si>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</si>
  <si>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</si>
  <si>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</si>
  <si>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</si>
  <si>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</si>
  <si>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</si>
  <si>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</si>
  <si>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</si>
  <si>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</si>
  <si>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</si>
  <si>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</si>
  <si>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</si>
  <si>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</si>
  <si>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</si>
  <si>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</si>
  <si>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</si>
  <si>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</si>
  <si>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</si>
  <si>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</si>
  <si>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</si>
  <si>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</si>
  <si>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</si>
  <si>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</si>
  <si>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</si>
  <si>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</si>
  <si>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</si>
  <si>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</si>
  <si>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</si>
  <si>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</si>
  <si>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</si>
  <si>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</si>
  <si>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</si>
  <si>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</si>
  <si>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</si>
  <si>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</si>
  <si>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</si>
  <si>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</si>
  <si>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</si>
  <si>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</si>
  <si>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</si>
  <si>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</si>
  <si>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</si>
  <si>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</si>
  <si>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</si>
  <si>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</si>
  <si>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</si>
  <si>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</si>
  <si>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</si>
  <si>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</si>
  <si>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</si>
  <si>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</si>
  <si>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</si>
  <si>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</si>
  <si>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</si>
  <si>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</si>
  <si>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</si>
  <si>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</si>
  <si>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</si>
  <si>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</si>
  <si>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</si>
  <si>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</si>
  <si>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</si>
  <si>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</si>
  <si>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</si>
  <si>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</si>
  <si>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</si>
  <si>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</si>
  <si>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</si>
  <si>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</si>
  <si>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</si>
  <si>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</si>
  <si>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</si>
  <si>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</si>
  <si>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</si>
  <si>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</si>
  <si>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</si>
  <si>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</si>
  <si>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</si>
  <si>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</si>
  <si>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</si>
  <si>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</si>
  <si>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</si>
  <si>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</si>
  <si>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</si>
  <si>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</si>
  <si>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</si>
  <si>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</si>
  <si>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</si>
  <si>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</si>
  <si>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</si>
  <si>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</si>
  <si>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</si>
  <si>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</si>
  <si>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</si>
  <si>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</si>
  <si>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</si>
  <si>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</si>
  <si>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</si>
  <si>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</si>
  <si>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</si>
  <si>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</si>
  <si>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</si>
  <si>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</si>
  <si>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</si>
  <si>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</si>
  <si>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</si>
  <si>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</si>
  <si>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</si>
  <si>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</si>
  <si>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</si>
  <si>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</si>
  <si>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</si>
  <si>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</si>
  <si>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</si>
  <si>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</si>
  <si>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</si>
  <si>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</si>
  <si>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</si>
  <si>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</si>
  <si>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</si>
  <si>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</si>
  <si>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</si>
  <si>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</si>
  <si>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</si>
  <si>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</si>
  <si>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</si>
  <si>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</si>
  <si>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</si>
  <si>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</si>
  <si>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</si>
  <si>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</si>
  <si>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</si>
  <si>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</si>
  <si>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</si>
  <si>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</si>
  <si>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</si>
  <si>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</si>
  <si>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</si>
  <si>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</si>
  <si>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</si>
  <si>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</si>
  <si>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</si>
  <si>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</si>
  <si>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</si>
  <si>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</si>
  <si>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</si>
  <si>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</si>
  <si>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</si>
  <si>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</si>
  <si>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</si>
  <si>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</si>
  <si>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</si>
  <si>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</si>
  <si>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</si>
  <si>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</si>
  <si>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</si>
  <si>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</si>
  <si>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</si>
  <si>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</si>
  <si>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</si>
  <si>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</si>
  <si>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</si>
  <si>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</si>
  <si>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</si>
  <si>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</si>
  <si>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</si>
  <si>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</si>
  <si>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</si>
  <si>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</si>
  <si>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</si>
  <si>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</si>
  <si>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</si>
  <si>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</si>
  <si>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</si>
  <si>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</si>
  <si>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</si>
  <si>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</si>
  <si>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</si>
  <si>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</si>
  <si>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</si>
  <si>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</si>
  <si>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</si>
  <si>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</si>
  <si>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</si>
  <si>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</si>
  <si>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</si>
  <si>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</si>
  <si>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</si>
  <si>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</si>
  <si>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</si>
  <si>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</si>
  <si>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</si>
  <si>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</si>
  <si>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</si>
  <si>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</si>
  <si>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</si>
  <si>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</si>
  <si>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</si>
  <si>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</si>
  <si>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</si>
  <si>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</si>
  <si>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</si>
  <si>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</si>
  <si>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</si>
  <si>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</si>
  <si>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</si>
  <si>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</si>
  <si>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</si>
  <si>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</si>
  <si>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</si>
  <si>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</si>
  <si>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</si>
  <si>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</si>
  <si>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</si>
  <si>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</si>
  <si>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</si>
  <si>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</si>
  <si>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</si>
  <si>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</si>
  <si>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</si>
  <si>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</si>
  <si>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</si>
  <si>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</si>
  <si>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</si>
  <si>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</si>
  <si>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</si>
  <si>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</si>
  <si>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</si>
  <si>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</si>
  <si>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</si>
  <si>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</si>
  <si>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</si>
  <si>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</si>
  <si>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</si>
  <si>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</si>
  <si>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</si>
  <si>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</si>
  <si>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</si>
  <si>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</si>
  <si>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</si>
  <si>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</si>
  <si>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</si>
  <si>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</si>
  <si>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</si>
  <si>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</si>
  <si>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</si>
  <si>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</si>
  <si>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</si>
  <si>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</si>
  <si>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</si>
  <si>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</si>
  <si>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</si>
  <si>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</si>
  <si>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</si>
  <si>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</si>
  <si>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</si>
  <si>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</si>
  <si>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</si>
  <si>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</si>
  <si>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</si>
  <si>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</si>
  <si>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</si>
  <si>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</si>
  <si>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</si>
  <si>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</si>
  <si>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</si>
  <si>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</si>
  <si>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</si>
  <si>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</si>
  <si>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</si>
  <si>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</si>
  <si>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</si>
  <si>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</si>
  <si>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</si>
  <si>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</si>
  <si>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</si>
  <si>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</si>
  <si>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</si>
  <si>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</si>
  <si>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</si>
  <si>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</si>
  <si>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</si>
  <si>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</si>
  <si>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</si>
  <si>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</si>
  <si>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</si>
  <si>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</si>
  <si>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</si>
  <si>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</si>
  <si>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</si>
  <si>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</si>
  <si>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</si>
  <si>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</si>
  <si>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</si>
  <si>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</si>
  <si>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</si>
  <si>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</si>
  <si>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</si>
  <si>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</si>
  <si>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</si>
  <si>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</si>
  <si>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</si>
  <si>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</si>
  <si>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</si>
  <si>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</si>
  <si>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</si>
  <si>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</si>
  <si>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</si>
  <si>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</si>
  <si>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</si>
  <si>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</si>
  <si>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</si>
  <si>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</si>
  <si>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</si>
  <si>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</si>
  <si>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</si>
  <si>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</si>
  <si>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</si>
  <si>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</si>
  <si>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</si>
  <si>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</si>
  <si>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</si>
  <si>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</si>
  <si>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</si>
  <si>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</si>
  <si>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</si>
  <si>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</si>
  <si>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</si>
  <si>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</si>
  <si>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</si>
  <si>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</si>
  <si>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</si>
  <si>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</si>
  <si>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</si>
  <si>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</si>
  <si>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</si>
  <si>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</si>
  <si>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</si>
  <si>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</si>
  <si>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</si>
  <si>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</si>
  <si>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</si>
  <si>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</si>
  <si>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</si>
  <si>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</si>
  <si>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</si>
  <si>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</si>
  <si>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</si>
  <si>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</si>
  <si>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</si>
  <si>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</si>
  <si>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</si>
  <si>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</si>
  <si>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</si>
  <si>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</si>
  <si>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</si>
  <si>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</si>
  <si>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</si>
  <si>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</si>
  <si>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</si>
  <si>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</si>
  <si>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</si>
  <si>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</si>
  <si>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</si>
  <si>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</si>
  <si>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</si>
  <si>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</si>
  <si>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</si>
  <si>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</si>
  <si>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</si>
  <si>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</si>
  <si>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</si>
  <si>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</si>
  <si>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</si>
  <si>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</si>
  <si>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</si>
  <si>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</si>
  <si>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</si>
  <si>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</si>
  <si>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</si>
  <si>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</si>
  <si>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</si>
  <si>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</si>
  <si>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</si>
  <si>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</si>
  <si>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</si>
  <si>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</si>
  <si>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</si>
  <si>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</si>
  <si>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</si>
  <si>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</si>
  <si>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</si>
  <si>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</si>
  <si>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</si>
  <si>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</si>
  <si>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</si>
  <si>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</si>
  <si>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</si>
  <si>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</si>
  <si>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</si>
  <si>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</si>
  <si>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</si>
  <si>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</si>
  <si>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</si>
  <si>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</si>
  <si>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</si>
  <si>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</si>
  <si>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</si>
  <si>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</si>
  <si>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</si>
  <si>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</si>
  <si>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</si>
  <si>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</si>
  <si>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</si>
  <si>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</si>
  <si>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</si>
  <si>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</si>
  <si>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</si>
  <si>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</si>
  <si>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</si>
  <si>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</si>
  <si>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</si>
  <si>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</si>
  <si>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</si>
  <si>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</si>
  <si>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</si>
  <si>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</si>
  <si>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</si>
  <si>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</si>
  <si>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</si>
  <si>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</si>
  <si>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</si>
  <si>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</si>
  <si>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</si>
  <si>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</si>
  <si>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</si>
  <si>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</si>
  <si>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</si>
  <si>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</si>
  <si>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</si>
  <si>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</si>
  <si>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</si>
  <si>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</si>
  <si>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</si>
  <si>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</si>
  <si>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</si>
  <si>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</si>
  <si>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</si>
  <si>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</si>
  <si>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</si>
  <si>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</si>
  <si>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</si>
  <si>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</si>
  <si>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</si>
  <si>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</si>
  <si>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</si>
  <si>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</si>
  <si>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</si>
  <si>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</si>
  <si>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</si>
  <si>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</si>
  <si>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</si>
  <si>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</si>
  <si>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</si>
  <si>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</si>
  <si>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</si>
  <si>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</si>
  <si>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</si>
  <si>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</si>
  <si>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</si>
  <si>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</si>
  <si>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</si>
  <si>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</si>
  <si>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</si>
  <si>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</si>
  <si>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</si>
  <si>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</si>
  <si>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</si>
  <si>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</si>
  <si>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</si>
  <si>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</si>
  <si>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</si>
  <si>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</si>
  <si>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</si>
  <si>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</si>
  <si>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</si>
  <si>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</si>
  <si>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</si>
  <si>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</si>
  <si>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</si>
  <si>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</si>
  <si>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</si>
  <si>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</si>
  <si>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</si>
  <si>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</si>
  <si>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</si>
  <si>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</si>
  <si>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</si>
  <si>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</si>
  <si>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</si>
  <si>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</si>
  <si>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</si>
  <si>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</si>
  <si>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</si>
  <si>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</si>
  <si>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</si>
  <si>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</si>
  <si>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</si>
  <si>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</si>
  <si>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</si>
  <si>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</si>
  <si>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</si>
  <si>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</si>
  <si>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</si>
  <si>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</si>
  <si>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</si>
  <si>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</si>
  <si>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</si>
  <si>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</si>
  <si>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</si>
  <si>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</si>
  <si>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</si>
  <si>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</si>
  <si>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</si>
  <si>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</si>
  <si>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</si>
  <si>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</si>
  <si>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</si>
  <si>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</si>
  <si>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</si>
  <si>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</si>
  <si>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</si>
  <si>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</si>
  <si>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</si>
  <si>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</si>
  <si>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</si>
  <si>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</si>
  <si>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</si>
  <si>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</si>
  <si>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</si>
  <si>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</si>
  <si>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</si>
  <si>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</si>
  <si>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</si>
  <si>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</si>
  <si>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</si>
  <si>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</si>
  <si>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</si>
  <si>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</si>
  <si>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</si>
  <si>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</si>
  <si>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</si>
  <si>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</si>
  <si>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</si>
  <si>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</si>
  <si>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</si>
  <si>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</si>
  <si>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</si>
  <si>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</si>
  <si>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</si>
  <si>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</si>
  <si>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</si>
  <si>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</si>
  <si>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</si>
  <si>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</si>
  <si>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</si>
  <si>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</si>
  <si>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</si>
  <si>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</si>
  <si>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</si>
  <si>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</si>
  <si>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</si>
  <si>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</si>
  <si>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</si>
  <si>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</si>
  <si>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</si>
  <si>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</si>
  <si>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</si>
  <si>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</si>
  <si>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</si>
  <si>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</si>
  <si>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</si>
  <si>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</si>
  <si>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</si>
  <si>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</si>
  <si>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</si>
  <si>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</si>
  <si>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</si>
  <si>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</si>
  <si>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</si>
  <si>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</si>
  <si>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</si>
  <si>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</si>
  <si>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</si>
  <si>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</si>
  <si>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</si>
  <si>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</si>
  <si>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</si>
  <si>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</si>
  <si>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</si>
  <si>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</si>
  <si>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</si>
  <si>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</si>
  <si>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</si>
  <si>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</si>
  <si>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</si>
  <si>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</si>
  <si>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</si>
  <si>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</si>
  <si>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</si>
  <si>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</si>
  <si>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</si>
  <si>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</si>
  <si>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</si>
  <si>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</si>
  <si>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</si>
  <si>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</si>
  <si>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</si>
  <si>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</si>
  <si>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</si>
  <si>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</si>
  <si>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</si>
  <si>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</si>
  <si>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</si>
  <si>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</si>
  <si>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</si>
  <si>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</si>
  <si>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</si>
  <si>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</si>
  <si>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</si>
  <si>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</si>
  <si>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</si>
  <si>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</si>
  <si>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</si>
  <si>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</si>
  <si>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</si>
  <si>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</si>
  <si>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</si>
  <si>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</si>
  <si>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</si>
  <si>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</si>
  <si>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</si>
  <si>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</si>
  <si>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</si>
  <si>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</si>
  <si>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</si>
  <si>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</si>
  <si>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</si>
  <si>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</si>
  <si>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</si>
  <si>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</si>
  <si>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</si>
  <si>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</si>
  <si>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</si>
  <si>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</si>
  <si>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</si>
  <si>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</si>
  <si>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</si>
  <si>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</si>
  <si>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</si>
  <si>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</si>
  <si>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</si>
  <si>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</si>
  <si>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</si>
  <si>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</si>
  <si>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</si>
  <si>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</si>
  <si>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</si>
  <si>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</si>
  <si>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</si>
  <si>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</si>
  <si>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</si>
  <si>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</si>
  <si>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</si>
  <si>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</si>
  <si>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</si>
  <si>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</si>
  <si>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</si>
  <si>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</si>
  <si>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</si>
  <si>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</si>
  <si>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</si>
  <si>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</si>
  <si>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</si>
  <si>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</si>
  <si>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</si>
  <si>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</si>
  <si>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</si>
  <si>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</si>
  <si>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</si>
  <si>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</si>
  <si>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</si>
  <si>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</si>
  <si>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</si>
  <si>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</si>
  <si>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</si>
  <si>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</si>
  <si>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</si>
  <si>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</si>
  <si>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</si>
  <si>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</si>
  <si>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</si>
  <si>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</si>
  <si>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</si>
  <si>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</si>
  <si>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</si>
  <si>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</si>
  <si>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</si>
  <si>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</si>
  <si>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</si>
  <si>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</si>
  <si>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</si>
  <si>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</si>
  <si>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</si>
  <si>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</si>
  <si>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</si>
  <si>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</si>
  <si>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</si>
  <si>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</si>
  <si>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</si>
  <si>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</si>
  <si>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</si>
  <si>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</si>
  <si>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</si>
  <si>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</si>
  <si>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</si>
  <si>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</si>
  <si>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</si>
  <si>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</si>
  <si>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</si>
  <si>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</si>
  <si>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</si>
  <si>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</si>
  <si>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</si>
  <si>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</si>
  <si>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</si>
  <si>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</si>
  <si>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</si>
  <si>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</si>
  <si>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</si>
  <si>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</si>
  <si>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</si>
  <si>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</si>
  <si>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</si>
  <si>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</si>
  <si>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</si>
  <si>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</si>
  <si>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</si>
  <si>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</si>
  <si>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</si>
  <si>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</si>
  <si>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</si>
  <si>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</si>
  <si>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</si>
  <si>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</si>
  <si>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</si>
  <si>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</si>
  <si>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</si>
  <si>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</si>
  <si>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</si>
  <si>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</si>
  <si>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</si>
  <si>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</si>
  <si>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</si>
  <si>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</si>
  <si>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</si>
  <si>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</si>
  <si>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</si>
  <si>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</si>
  <si>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</si>
  <si>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</si>
  <si>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</si>
  <si>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</si>
  <si>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</si>
  <si>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</si>
  <si>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</si>
  <si>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</si>
  <si>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</si>
  <si>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</si>
  <si>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</si>
  <si>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</si>
  <si>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</si>
  <si>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</si>
  <si>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</si>
  <si>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</si>
  <si>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</si>
  <si>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</si>
  <si>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</si>
  <si>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</si>
  <si>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</si>
  <si>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</si>
  <si>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</si>
  <si>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</si>
  <si>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</si>
  <si>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</si>
  <si>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</si>
  <si>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</si>
  <si>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</si>
  <si>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</si>
  <si>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</si>
  <si>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</si>
  <si>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</si>
  <si>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</si>
  <si>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</si>
  <si>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</si>
  <si>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</si>
  <si>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</si>
  <si>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</si>
  <si>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</si>
  <si>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</si>
  <si>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</si>
  <si>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</si>
  <si>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</si>
  <si>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</si>
  <si>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</si>
  <si>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</si>
  <si>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</si>
  <si>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</si>
  <si>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</si>
  <si>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</si>
  <si>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</si>
  <si>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</si>
  <si>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</si>
  <si>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</si>
  <si>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</si>
  <si>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</si>
  <si>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</si>
  <si>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</si>
  <si>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</si>
  <si>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</si>
  <si>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</si>
  <si>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</si>
  <si>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</si>
  <si>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</si>
  <si>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</si>
  <si>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</si>
  <si>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</si>
  <si>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</si>
  <si>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</si>
  <si>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</si>
  <si>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</si>
  <si>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</si>
  <si>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</si>
  <si>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</si>
  <si>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</si>
  <si>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</si>
  <si>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</si>
  <si>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</si>
  <si>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</si>
  <si>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</si>
  <si>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</si>
  <si>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</si>
  <si>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</si>
  <si>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</si>
  <si>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</si>
  <si>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</si>
  <si>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</si>
  <si>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</si>
  <si>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</si>
  <si>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</si>
  <si>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</si>
  <si>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</si>
  <si>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</si>
  <si>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</si>
  <si>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</si>
  <si>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</si>
  <si>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</si>
  <si>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</si>
  <si>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</si>
  <si>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</si>
  <si>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</si>
  <si>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</si>
  <si>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</si>
  <si>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</si>
  <si>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</si>
  <si>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</si>
  <si>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</si>
  <si>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</si>
  <si>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</si>
  <si>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</si>
  <si>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</si>
  <si>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</si>
  <si>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</si>
  <si>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</si>
  <si>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</si>
  <si>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</si>
  <si>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</si>
  <si>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</si>
  <si>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</si>
  <si>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</si>
  <si>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</si>
  <si>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</si>
  <si>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</si>
  <si>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</si>
  <si>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</si>
  <si>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</si>
  <si>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</si>
  <si>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</si>
  <si>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</si>
  <si>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</si>
  <si>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</si>
  <si>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</si>
  <si>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</si>
  <si>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</si>
  <si>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</si>
  <si>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</si>
  <si>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</si>
  <si>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</si>
  <si>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</si>
  <si>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</si>
  <si>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</si>
  <si>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</si>
  <si>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</si>
  <si>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</si>
  <si>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</si>
  <si>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</si>
  <si>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</si>
  <si>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</si>
  <si>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</si>
  <si>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</si>
  <si>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</si>
  <si>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</si>
  <si>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</si>
  <si>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</si>
  <si>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</si>
  <si>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</si>
  <si>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</si>
  <si>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</si>
  <si>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</si>
  <si>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</si>
  <si>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</si>
  <si>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</si>
  <si>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</si>
  <si>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</si>
  <si>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</si>
  <si>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</si>
  <si>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</si>
  <si>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</si>
  <si>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</si>
  <si>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</si>
  <si>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</si>
  <si>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</si>
  <si>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</si>
  <si>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</si>
  <si>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</si>
  <si>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</si>
  <si>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</si>
  <si>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</si>
  <si>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</si>
  <si>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</si>
  <si>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</si>
  <si>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</si>
  <si>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</si>
  <si>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</si>
  <si>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</si>
  <si>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</si>
  <si>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</si>
  <si>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</si>
  <si>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</si>
  <si>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</si>
  <si>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</si>
  <si>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</si>
  <si>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</si>
  <si>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</si>
  <si>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</si>
  <si>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</si>
  <si>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</si>
  <si>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</si>
  <si>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</si>
  <si>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</si>
  <si>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</si>
  <si>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</si>
  <si>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</si>
  <si>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</si>
  <si>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</si>
  <si>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</si>
  <si>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</si>
  <si>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</si>
  <si>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</si>
  <si>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</si>
  <si>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</si>
  <si>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</si>
  <si>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</si>
  <si>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</si>
  <si>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</si>
  <si>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</si>
  <si>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</si>
  <si>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</si>
  <si>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</si>
  <si>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</si>
  <si>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</si>
  <si>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</si>
  <si>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</si>
  <si>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</si>
  <si>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</si>
  <si>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</si>
  <si>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</si>
  <si>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</si>
  <si>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</si>
  <si>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</si>
  <si>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</si>
  <si>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</si>
  <si>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</si>
  <si>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</si>
  <si>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</si>
  <si>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</si>
  <si>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</si>
  <si>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</si>
  <si>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</si>
  <si>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</si>
  <si>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</si>
  <si>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</si>
  <si>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</si>
  <si>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</si>
  <si>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</si>
  <si>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</si>
  <si>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</si>
  <si>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</si>
  <si>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</si>
  <si>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</si>
  <si>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</si>
  <si>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</si>
  <si>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</si>
  <si>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</si>
  <si>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</si>
  <si>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</si>
  <si>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</si>
  <si>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</si>
  <si>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</si>
  <si>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</si>
  <si>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</si>
  <si>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</si>
  <si>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</si>
  <si>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</si>
  <si>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</si>
  <si>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</si>
  <si>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</si>
  <si>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</si>
  <si>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</si>
  <si>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</si>
  <si>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</si>
  <si>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</si>
  <si>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</si>
  <si>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</si>
  <si>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</si>
  <si>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</si>
  <si>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</si>
  <si>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</si>
  <si>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</si>
  <si>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</si>
  <si>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</si>
  <si>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</si>
  <si>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</si>
  <si>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</si>
  <si>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</si>
  <si>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</si>
  <si>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</si>
  <si>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</si>
  <si>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</si>
  <si>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</si>
  <si>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</si>
  <si>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</si>
  <si>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</si>
  <si>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</si>
  <si>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</si>
  <si>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</si>
  <si>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</si>
  <si>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</si>
  <si>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</si>
  <si>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</si>
  <si>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</si>
  <si>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</si>
  <si>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</si>
  <si>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</si>
  <si>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</si>
  <si>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</si>
  <si>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</si>
  <si>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</si>
  <si>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</si>
  <si>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</si>
  <si>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</si>
  <si>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</si>
  <si>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</si>
  <si>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</si>
  <si>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</si>
  <si>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</si>
  <si>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</si>
  <si>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</si>
  <si>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</si>
  <si>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</si>
  <si>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</si>
  <si>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</si>
  <si>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</si>
  <si>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</si>
  <si>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</si>
  <si>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</si>
  <si>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</si>
  <si>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</si>
  <si>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</si>
  <si>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</si>
  <si>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</si>
  <si>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</si>
  <si>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</si>
  <si>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</si>
  <si>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</si>
  <si>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</si>
  <si>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</si>
  <si>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</si>
  <si>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</si>
  <si>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</si>
  <si>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</si>
  <si>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</si>
  <si>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</si>
  <si>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</si>
  <si>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</si>
  <si>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</si>
  <si>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</si>
  <si>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</si>
  <si>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</si>
  <si>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</si>
  <si>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</si>
  <si>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</si>
  <si>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</si>
  <si>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</si>
  <si>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</si>
  <si>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</si>
  <si>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</si>
  <si>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</si>
  <si>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</si>
  <si>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</si>
  <si>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</si>
  <si>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</si>
  <si>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</si>
  <si>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</si>
  <si>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</si>
  <si>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</si>
  <si>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</si>
  <si>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</si>
  <si>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</si>
  <si>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</si>
  <si>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</si>
  <si>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</si>
  <si>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</si>
  <si>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</si>
  <si>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</si>
  <si>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</si>
  <si>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</si>
  <si>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</si>
  <si>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</si>
  <si>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</si>
  <si>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</si>
  <si>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</si>
  <si>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</si>
  <si>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</si>
  <si>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</si>
  <si>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</si>
  <si>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</si>
  <si>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</si>
  <si>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</si>
  <si>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</si>
  <si>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</si>
  <si>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</si>
  <si>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</si>
  <si>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</si>
  <si>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</si>
  <si>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</si>
  <si>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</si>
  <si>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</si>
  <si>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</si>
  <si>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</si>
  <si>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</si>
  <si>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</si>
  <si>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</si>
  <si>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</si>
  <si>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</si>
  <si>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</si>
  <si>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</si>
  <si>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</si>
  <si>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</si>
  <si>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</si>
  <si>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</si>
  <si>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</si>
  <si>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</si>
  <si>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</si>
  <si>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</si>
  <si>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</si>
  <si>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</si>
  <si>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</si>
  <si>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</si>
  <si>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</si>
  <si>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</si>
  <si>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</si>
  <si>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</si>
  <si>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</si>
  <si>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</si>
  <si>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</si>
  <si>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</si>
  <si>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</si>
  <si>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</si>
  <si>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</si>
  <si>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</si>
  <si>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</si>
  <si>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</si>
  <si>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</si>
  <si>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</si>
  <si>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</si>
  <si>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</si>
  <si>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</si>
  <si>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</si>
  <si>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</si>
  <si>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</si>
  <si>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</si>
  <si>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</si>
  <si>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</si>
  <si>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</si>
  <si>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</si>
  <si>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</si>
  <si>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</si>
  <si>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</si>
  <si>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</si>
  <si>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</si>
  <si>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</si>
  <si>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</si>
  <si>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</si>
  <si>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</si>
  <si>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</si>
  <si>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</si>
  <si>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</si>
  <si>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</si>
  <si>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</si>
  <si>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</si>
  <si>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</si>
  <si>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</si>
  <si>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</si>
  <si>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</si>
  <si>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</si>
  <si>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</si>
  <si>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</si>
  <si>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</si>
  <si>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</si>
  <si>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</si>
  <si>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</si>
  <si>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</si>
  <si>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</si>
  <si>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</si>
  <si>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</si>
  <si>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</si>
  <si>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</si>
  <si>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</si>
  <si>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</si>
  <si>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</si>
  <si>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</si>
  <si>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</si>
  <si>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</si>
  <si>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</si>
  <si>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</si>
  <si>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</si>
  <si>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</si>
  <si>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</si>
  <si>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</si>
  <si>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</si>
  <si>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</si>
  <si>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</si>
  <si>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</si>
  <si>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</si>
  <si>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</si>
  <si>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</si>
  <si>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</si>
  <si>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</si>
  <si>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</si>
  <si>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</si>
  <si>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</si>
  <si>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</si>
  <si>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</si>
  <si>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</si>
  <si>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</si>
  <si>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</si>
  <si>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</si>
  <si>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</si>
  <si>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</si>
  <si>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</si>
  <si>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</si>
  <si>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</si>
  <si>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</si>
  <si>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</si>
  <si>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</si>
  <si>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</si>
  <si>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</si>
  <si>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</si>
  <si>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</si>
  <si>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</si>
  <si>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</si>
  <si>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</si>
  <si>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</si>
  <si>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</si>
  <si>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</si>
  <si>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</si>
  <si>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</si>
  <si>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</si>
  <si>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</si>
  <si>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</si>
  <si>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</si>
  <si>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</si>
  <si>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</si>
  <si>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</si>
  <si>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</si>
  <si>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</si>
  <si>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</si>
  <si>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</si>
  <si>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</si>
  <si>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</si>
  <si>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</si>
  <si>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</si>
  <si>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</si>
  <si>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</si>
  <si>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</si>
  <si>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</si>
  <si>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</si>
  <si>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</si>
  <si>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</si>
  <si>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</si>
  <si>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</si>
  <si>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</si>
  <si>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</si>
  <si>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</si>
  <si>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</si>
  <si>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</si>
  <si>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</si>
  <si>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</si>
  <si>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</si>
  <si>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</si>
  <si>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</si>
  <si>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</si>
  <si>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</si>
  <si>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</si>
  <si>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</si>
  <si>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</si>
  <si>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</si>
  <si>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</si>
  <si>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</si>
  <si>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</si>
  <si>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</si>
  <si>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</si>
  <si>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</si>
  <si>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</si>
  <si>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</si>
  <si>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</si>
  <si>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</si>
  <si>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</si>
  <si>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</si>
  <si>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</si>
  <si>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</si>
  <si>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</si>
  <si>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</si>
  <si>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</si>
  <si>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</si>
  <si>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</si>
  <si>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</si>
  <si>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</si>
  <si>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</si>
  <si>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</si>
  <si>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</si>
  <si>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</si>
  <si>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</si>
  <si>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</si>
  <si>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</si>
  <si>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</si>
  <si>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</si>
  <si>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</si>
  <si>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</si>
  <si>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</si>
  <si>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</si>
  <si>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</si>
  <si>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</si>
  <si>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</si>
  <si>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</si>
  <si>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</si>
  <si>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</si>
  <si>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</si>
  <si>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</si>
  <si>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</si>
  <si>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</si>
  <si>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</si>
  <si>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</si>
  <si>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</si>
  <si>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</si>
  <si>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</si>
  <si>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</si>
  <si>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</si>
  <si>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</si>
  <si>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</si>
  <si>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</si>
  <si>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</si>
  <si>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</si>
  <si>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</si>
  <si>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</si>
  <si>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</si>
  <si>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</si>
  <si>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</si>
  <si>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</si>
  <si>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</si>
  <si>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</si>
  <si>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</si>
  <si>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</si>
  <si>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</si>
  <si>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</si>
  <si>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</si>
  <si>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</si>
  <si>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</si>
  <si>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</si>
  <si>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</si>
  <si>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</si>
  <si>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</si>
  <si>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</si>
  <si>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</si>
  <si>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</si>
  <si>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</si>
  <si>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</si>
  <si>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</si>
  <si>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</si>
  <si>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</si>
  <si>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</si>
  <si>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</si>
  <si>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</si>
  <si>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</si>
  <si>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</si>
  <si>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</si>
  <si>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</si>
  <si>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</si>
  <si>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</si>
  <si>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</si>
  <si>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</si>
  <si>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</si>
  <si>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</si>
  <si>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</si>
  <si>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</si>
  <si>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</si>
  <si>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</si>
  <si>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</si>
  <si>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</si>
  <si>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</si>
  <si>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</si>
  <si>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</si>
  <si>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</si>
  <si>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</si>
  <si>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</si>
  <si>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</si>
  <si>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</si>
  <si>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</si>
  <si>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</si>
  <si>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</si>
  <si>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</si>
  <si>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</si>
  <si>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</si>
  <si>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</si>
  <si>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</si>
  <si>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</si>
  <si>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</si>
  <si>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</si>
  <si>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</si>
  <si>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</si>
  <si>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</si>
  <si>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</si>
  <si>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</si>
  <si>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</si>
  <si>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</si>
  <si>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</si>
  <si>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</si>
  <si>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</si>
  <si>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</si>
  <si>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</si>
  <si>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</si>
  <si>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</si>
  <si>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</si>
  <si>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</si>
  <si>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</si>
  <si>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</si>
  <si>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</si>
  <si>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</si>
  <si>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</si>
  <si>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</si>
  <si>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</si>
  <si>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</si>
  <si>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</si>
  <si>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</si>
  <si>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</si>
  <si>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</si>
  <si>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</si>
  <si>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</si>
  <si>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</si>
  <si>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</si>
  <si>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</si>
  <si>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</si>
  <si>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</si>
  <si>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</si>
  <si>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</si>
  <si>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</si>
  <si>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</si>
  <si>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</si>
  <si>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</si>
  <si>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</si>
  <si>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</si>
  <si>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</si>
  <si>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</si>
  <si>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</si>
  <si>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</si>
  <si>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</si>
  <si>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</si>
  <si>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</si>
  <si>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</si>
  <si>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</si>
  <si>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</si>
  <si>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</si>
  <si>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</si>
  <si>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</si>
  <si>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</si>
  <si>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</si>
  <si>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</si>
  <si>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</si>
  <si>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</si>
  <si>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</si>
  <si>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</si>
  <si>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</si>
  <si>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</si>
  <si>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</si>
  <si>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</si>
  <si>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</si>
  <si>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</si>
  <si>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</si>
  <si>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</si>
  <si>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</si>
  <si>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</si>
  <si>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</si>
  <si>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</si>
  <si>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</si>
  <si>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</si>
  <si>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</si>
  <si>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</si>
  <si>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</si>
  <si>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</si>
  <si>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</si>
  <si>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</si>
  <si>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</si>
  <si>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</si>
  <si>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</si>
  <si>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</si>
  <si>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</si>
  <si>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</si>
  <si>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</si>
  <si>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</si>
  <si>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</si>
  <si>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</si>
  <si>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</si>
  <si>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</si>
  <si>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</si>
  <si>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</si>
  <si>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</si>
  <si>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</si>
  <si>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</si>
  <si>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</si>
  <si>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</si>
  <si>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</si>
  <si>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</si>
  <si>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</si>
  <si>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</si>
  <si>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</si>
  <si>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</si>
  <si>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</si>
  <si>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</si>
  <si>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</si>
  <si>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</si>
  <si>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</si>
  <si>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</si>
  <si>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</si>
  <si>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</si>
  <si>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</si>
  <si>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</si>
  <si>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</si>
  <si>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</si>
  <si>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</si>
  <si>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</si>
  <si>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</si>
  <si>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</si>
  <si>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</si>
  <si>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</si>
  <si>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</si>
  <si>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</si>
  <si>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</si>
  <si>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</si>
  <si>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</si>
  <si>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</si>
  <si>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</si>
  <si>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</si>
  <si>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</si>
  <si>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</si>
  <si>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</si>
  <si>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</si>
  <si>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</si>
  <si>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</si>
  <si>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</si>
  <si>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</si>
  <si>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</si>
  <si>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</si>
  <si>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</si>
  <si>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</si>
  <si>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</si>
  <si>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</si>
  <si>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</si>
  <si>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</si>
  <si>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</si>
  <si>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</si>
  <si>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</si>
  <si>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</si>
  <si>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</si>
  <si>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</si>
  <si>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</si>
  <si>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</si>
  <si>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</si>
  <si>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</si>
  <si>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</si>
  <si>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</si>
  <si>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</si>
  <si>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</si>
  <si>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</si>
  <si>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</si>
  <si>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</si>
  <si>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</si>
  <si>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</si>
  <si>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</si>
  <si>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</si>
  <si>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</si>
  <si>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</si>
  <si>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</si>
  <si>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</si>
  <si>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</si>
  <si>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</si>
  <si>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</si>
  <si>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</si>
  <si>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</si>
  <si>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</si>
  <si>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</si>
  <si>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</si>
  <si>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</si>
  <si>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</si>
  <si>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</si>
  <si>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</si>
  <si>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</si>
  <si>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</si>
  <si>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</si>
  <si>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</si>
  <si>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</si>
  <si>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</si>
  <si>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</si>
  <si>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</si>
  <si>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</si>
  <si>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</si>
  <si>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</si>
  <si>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</si>
  <si>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</si>
  <si>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</si>
  <si>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</si>
  <si>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</si>
  <si>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</si>
  <si>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</si>
  <si>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</si>
  <si>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</si>
  <si>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</si>
  <si>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</si>
  <si>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</si>
  <si>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</si>
  <si>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</si>
  <si>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</si>
  <si>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</si>
  <si>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</si>
  <si>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</si>
  <si>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</si>
  <si>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</si>
  <si>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</si>
  <si>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</si>
  <si>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</si>
  <si>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</si>
  <si>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</si>
  <si>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</si>
  <si>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</si>
  <si>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</si>
  <si>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</si>
  <si>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</si>
  <si>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</si>
  <si>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</si>
  <si>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</si>
  <si>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</si>
  <si>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</si>
  <si>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</si>
  <si>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</si>
  <si>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</si>
  <si>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</si>
  <si>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</si>
  <si>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</si>
  <si>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</si>
  <si>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</si>
  <si>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</si>
  <si>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</si>
  <si>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</si>
  <si>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</si>
  <si>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</si>
  <si>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</si>
  <si>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</si>
  <si>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</si>
  <si>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</si>
  <si>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</si>
  <si>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</si>
  <si>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</si>
  <si>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</si>
  <si>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</si>
  <si>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</si>
  <si>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</si>
  <si>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</si>
  <si>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</si>
  <si>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</si>
  <si>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</si>
  <si>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</si>
  <si>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</si>
  <si>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</si>
  <si>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</si>
  <si>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</si>
  <si>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</si>
  <si>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</si>
  <si>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</si>
  <si>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</si>
  <si>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</si>
  <si>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</si>
  <si>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</si>
  <si>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</si>
  <si>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</si>
  <si>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</si>
  <si>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</si>
  <si>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</si>
  <si>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</si>
  <si>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</si>
  <si>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</si>
  <si>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</si>
  <si>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</si>
  <si>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</si>
  <si>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</si>
  <si>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</si>
  <si>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</si>
  <si>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</si>
  <si>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</si>
  <si>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</si>
  <si>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</si>
  <si>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</si>
  <si>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</si>
  <si>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</si>
  <si>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</si>
  <si>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</si>
  <si>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</si>
  <si>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</si>
  <si>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</si>
  <si>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</si>
  <si>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</si>
  <si>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</si>
  <si>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</si>
  <si>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</si>
  <si>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</si>
  <si>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</si>
  <si>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</si>
  <si>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</si>
  <si>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</si>
  <si>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</si>
  <si>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</si>
  <si>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</si>
  <si>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</si>
  <si>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</si>
  <si>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</si>
  <si>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</si>
  <si>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</si>
  <si>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</si>
  <si>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</si>
  <si>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</si>
  <si>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</si>
  <si>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</si>
  <si>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</si>
  <si>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</si>
  <si>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</si>
  <si>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</si>
  <si>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</si>
  <si>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</si>
  <si>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</si>
  <si>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</si>
  <si>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</si>
  <si>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</si>
  <si>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</si>
  <si>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</si>
  <si>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</si>
  <si>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</si>
  <si>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</si>
  <si>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</si>
  <si>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</si>
  <si>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</si>
  <si>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</si>
  <si>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</si>
  <si>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</si>
  <si>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</si>
  <si>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</si>
  <si>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</si>
  <si>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</si>
  <si>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</si>
  <si>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</si>
  <si>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</si>
  <si>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</si>
  <si>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</si>
  <si>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</si>
  <si>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</si>
  <si>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</si>
  <si>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</si>
  <si>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</si>
  <si>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</si>
  <si>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</si>
  <si>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</si>
  <si>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</si>
  <si>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</si>
  <si>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</si>
  <si>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</si>
  <si>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</si>
  <si>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</si>
  <si>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</si>
  <si>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</si>
  <si>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</si>
  <si>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</si>
  <si>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</si>
  <si>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</si>
  <si>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</si>
  <si>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</si>
  <si>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</si>
  <si>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</si>
  <si>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</si>
  <si>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</si>
  <si>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</si>
  <si>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</si>
  <si>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</si>
  <si>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</si>
  <si>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</si>
  <si>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</si>
  <si>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</si>
  <si>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</si>
  <si>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</si>
  <si>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</si>
  <si>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</si>
  <si>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</si>
  <si>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</si>
  <si>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</si>
  <si>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</si>
  <si>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</si>
  <si>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</si>
  <si>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</si>
  <si>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</si>
  <si>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</si>
  <si>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</si>
  <si>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</si>
  <si>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</si>
  <si>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</si>
  <si>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</si>
  <si>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</si>
  <si>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</si>
  <si>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</si>
  <si>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</si>
  <si>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</si>
  <si>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</si>
  <si>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</si>
  <si>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</si>
  <si>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</si>
  <si>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</si>
  <si>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</si>
  <si>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</si>
  <si>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</si>
  <si>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</si>
  <si>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</si>
  <si>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</si>
  <si>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</si>
  <si>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</si>
  <si>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</si>
  <si>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</si>
  <si>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</si>
  <si>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</si>
  <si>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</si>
  <si>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</si>
  <si>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</si>
  <si>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</si>
  <si>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</si>
  <si>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</si>
  <si>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</si>
  <si>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</si>
  <si>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</si>
  <si>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</si>
  <si>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</si>
  <si>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</si>
  <si>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</si>
  <si>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</si>
  <si>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</si>
  <si>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</si>
  <si>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</si>
  <si>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</si>
  <si>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</si>
  <si>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</si>
  <si>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</si>
  <si>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</si>
  <si>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</si>
  <si>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</si>
  <si>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</si>
  <si>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</si>
  <si>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</si>
  <si>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</si>
  <si>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</si>
  <si>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</si>
  <si>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</si>
  <si>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</si>
  <si>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</si>
  <si>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</si>
  <si>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</si>
  <si>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</si>
  <si>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</si>
  <si>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</si>
  <si>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</si>
  <si>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</si>
  <si>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</si>
  <si>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</si>
  <si>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</si>
  <si>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</si>
  <si>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</si>
  <si>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</si>
  <si>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</si>
  <si>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</si>
  <si>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</si>
  <si>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</si>
  <si>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</si>
  <si>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</si>
  <si>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</si>
  <si>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</si>
  <si>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</si>
  <si>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</si>
  <si>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</si>
  <si>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</si>
  <si>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</si>
  <si>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</si>
  <si>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</si>
  <si>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</si>
  <si>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</si>
  <si>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</si>
  <si>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</si>
  <si>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</si>
  <si>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</si>
  <si>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</si>
  <si>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</si>
  <si>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</si>
  <si>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</si>
  <si>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</si>
  <si>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</si>
  <si>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</si>
  <si>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</si>
  <si>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</si>
  <si>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</si>
  <si>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</si>
  <si>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</si>
  <si>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</si>
  <si>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</si>
  <si>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</si>
  <si>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</si>
  <si>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</si>
  <si>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</si>
  <si>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</si>
  <si>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</si>
  <si>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</si>
  <si>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</si>
  <si>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</si>
  <si>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</si>
  <si>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</si>
  <si>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</si>
  <si>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</si>
  <si>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</si>
  <si>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</si>
  <si>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</si>
  <si>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</si>
  <si>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</si>
  <si>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</si>
  <si>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</si>
  <si>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</si>
  <si>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</si>
  <si>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</si>
  <si>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</si>
  <si>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</si>
  <si>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</si>
  <si>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</si>
  <si>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</si>
  <si>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</si>
  <si>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</si>
  <si>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</si>
  <si>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</si>
  <si>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</si>
  <si>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</si>
  <si>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</si>
  <si>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</si>
  <si>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</si>
  <si>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</si>
  <si>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</si>
  <si>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</si>
  <si>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</si>
  <si>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</si>
  <si>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</si>
  <si>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</si>
  <si>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</si>
  <si>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</si>
  <si>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</si>
  <si>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</si>
  <si>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</si>
  <si>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</si>
  <si>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</si>
  <si>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</si>
  <si>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</si>
  <si>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</si>
  <si>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</si>
  <si>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</si>
  <si>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</si>
  <si>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</si>
  <si>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</si>
  <si>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</si>
  <si>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</si>
  <si>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</si>
  <si>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</si>
  <si>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</si>
  <si>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</si>
  <si>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</si>
  <si>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</si>
  <si>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</si>
  <si>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</si>
  <si>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</si>
  <si>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</si>
  <si>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</si>
  <si>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</si>
  <si>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</si>
  <si>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</si>
  <si>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</si>
  <si>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</si>
  <si>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</si>
  <si>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</si>
  <si>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</si>
  <si>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</si>
  <si>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</si>
  <si>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</si>
  <si>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</si>
  <si>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</si>
  <si>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</si>
  <si>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</si>
  <si>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</si>
  <si>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</si>
  <si>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</si>
  <si>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</si>
  <si>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</si>
  <si>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</si>
  <si>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</si>
  <si>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</si>
  <si>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</si>
  <si>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</si>
  <si>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</si>
  <si>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</si>
  <si>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</si>
  <si>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</si>
  <si>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</si>
  <si>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</si>
  <si>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</si>
  <si>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</si>
  <si>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</si>
  <si>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</si>
  <si>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</si>
  <si>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</si>
  <si>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</si>
  <si>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</si>
  <si>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</si>
  <si>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</si>
  <si>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</si>
  <si>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</si>
  <si>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</si>
  <si>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</si>
  <si>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</si>
  <si>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</si>
  <si>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</si>
  <si>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</si>
  <si>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</si>
  <si>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</si>
  <si>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</si>
  <si>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</si>
  <si>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</si>
  <si>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</si>
  <si>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</si>
  <si>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</si>
  <si>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</si>
  <si>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</si>
  <si>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</si>
  <si>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</si>
  <si>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</si>
  <si>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</si>
  <si>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</si>
  <si>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</si>
  <si>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</si>
  <si>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</si>
  <si>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</si>
  <si>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</si>
  <si>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</si>
  <si>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</si>
  <si>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</si>
  <si>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</si>
  <si>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</si>
  <si>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</si>
  <si>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</si>
  <si>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</si>
  <si>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</si>
  <si>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</si>
  <si>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</si>
  <si>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</si>
  <si>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</si>
  <si>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</si>
  <si>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</si>
  <si>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</si>
  <si>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</si>
  <si>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</si>
  <si>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</si>
  <si>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</si>
  <si>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</si>
  <si>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</si>
  <si>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</si>
  <si>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</si>
  <si>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</si>
  <si>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</si>
  <si>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</si>
  <si>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</si>
  <si>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</si>
  <si>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</si>
  <si>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</si>
  <si>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</si>
  <si>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</si>
  <si>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</si>
  <si>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</si>
  <si>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</si>
  <si>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</si>
  <si>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</si>
  <si>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</si>
  <si>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</si>
  <si>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</si>
  <si>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</si>
  <si>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</si>
  <si>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</si>
  <si>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</si>
  <si>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</si>
  <si>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</si>
  <si>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</si>
  <si>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</si>
  <si>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</si>
  <si>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</si>
  <si>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</si>
  <si>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</si>
  <si>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</si>
  <si>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</si>
  <si>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</si>
  <si>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</si>
  <si>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</si>
  <si>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</si>
  <si>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</si>
  <si>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</si>
  <si>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</si>
  <si>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</si>
  <si>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</si>
  <si>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</si>
  <si>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</si>
  <si>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</si>
  <si>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</si>
  <si>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</si>
  <si>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</si>
  <si>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</si>
  <si>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</si>
  <si>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</si>
  <si>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</si>
  <si>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</si>
  <si>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</si>
  <si>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</si>
  <si>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</si>
  <si>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</si>
  <si>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</si>
  <si>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</si>
  <si>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</si>
  <si>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</si>
  <si>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</si>
  <si>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</si>
  <si>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</si>
  <si>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</si>
  <si>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</si>
  <si>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</si>
  <si>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</si>
  <si>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</si>
  <si>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</si>
  <si>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</si>
  <si>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</si>
  <si>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</si>
  <si>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</si>
  <si>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</si>
  <si>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</si>
  <si>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</si>
  <si>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</si>
  <si>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</si>
  <si>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</si>
  <si>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</si>
  <si>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</si>
  <si>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</si>
  <si>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</si>
  <si>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</si>
  <si>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</si>
  <si>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</si>
  <si>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</si>
  <si>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</si>
  <si>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</si>
  <si>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</si>
  <si>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</si>
  <si>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</si>
  <si>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</si>
  <si>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</si>
  <si>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</si>
  <si>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</si>
  <si>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</si>
  <si>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</si>
  <si>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</si>
  <si>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</si>
  <si>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</si>
  <si>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</si>
  <si>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</si>
  <si>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</si>
  <si>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</si>
  <si>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</si>
  <si>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</si>
  <si>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</si>
  <si>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</si>
  <si>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</si>
  <si>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</si>
  <si>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</si>
  <si>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</si>
  <si>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</si>
  <si>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</si>
  <si>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</si>
  <si>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</si>
  <si>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</si>
  <si>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</si>
  <si>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</si>
  <si>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</si>
  <si>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</si>
  <si>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</si>
  <si>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</si>
  <si>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</si>
  <si>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</si>
  <si>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</si>
  <si>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</si>
  <si>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</si>
  <si>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</si>
  <si>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</si>
  <si>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</si>
  <si>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</si>
  <si>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</si>
  <si>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</si>
  <si>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</si>
  <si>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</si>
  <si>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</si>
  <si>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</si>
  <si>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</si>
  <si>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</si>
  <si>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</si>
  <si>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</si>
  <si>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</si>
  <si>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</si>
  <si>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</si>
  <si>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</si>
  <si>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</si>
  <si>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</si>
  <si>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</si>
  <si>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</si>
  <si>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</si>
  <si>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</si>
  <si>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</si>
  <si>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</si>
  <si>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</si>
  <si>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</si>
  <si>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</si>
  <si>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</si>
  <si>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</si>
  <si>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</si>
  <si>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</si>
  <si>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</si>
  <si>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</si>
  <si>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</si>
  <si>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</si>
  <si>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</si>
  <si>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</si>
  <si>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</si>
  <si>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</si>
  <si>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</si>
  <si>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</si>
  <si>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</si>
  <si>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</si>
  <si>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</si>
  <si>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</si>
  <si>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</si>
  <si>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</si>
  <si>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</si>
  <si>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</si>
  <si>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</si>
  <si>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</si>
  <si>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</si>
  <si>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</si>
  <si>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</si>
  <si>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</si>
  <si>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</si>
  <si>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</si>
  <si>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</si>
  <si>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</si>
  <si>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</si>
  <si>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</si>
  <si>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</si>
  <si>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</si>
  <si>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</si>
  <si>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</si>
  <si>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</si>
  <si>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</si>
  <si>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</si>
  <si>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</si>
  <si>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</si>
  <si>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</si>
  <si>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</si>
  <si>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</si>
  <si>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</si>
  <si>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</si>
  <si>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</si>
  <si>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</si>
  <si>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</si>
  <si>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</si>
  <si>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</si>
  <si>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</si>
  <si>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</si>
  <si>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</si>
  <si>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</si>
  <si>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</si>
  <si>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</si>
  <si>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</si>
  <si>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</si>
  <si>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</si>
  <si>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</si>
  <si>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</si>
  <si>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</si>
  <si>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</si>
  <si>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</si>
  <si>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</si>
  <si>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</si>
  <si>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</si>
  <si>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</si>
  <si>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</si>
  <si>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</si>
  <si>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</si>
  <si>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</si>
  <si>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</si>
  <si>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</si>
  <si>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</si>
  <si>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</si>
  <si>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</si>
  <si>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</si>
  <si>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</si>
  <si>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</si>
  <si>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</si>
  <si>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</si>
  <si>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</si>
  <si>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</si>
  <si>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</si>
  <si>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</si>
  <si>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</si>
  <si>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</si>
  <si>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</si>
  <si>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</si>
  <si>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</si>
  <si>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</si>
  <si>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</si>
  <si>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</si>
  <si>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</si>
  <si>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</si>
  <si>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</si>
  <si>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</si>
  <si>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</si>
  <si>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</si>
  <si>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</si>
  <si>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</si>
  <si>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</si>
  <si>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</si>
  <si>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</si>
  <si>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</si>
  <si>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</si>
  <si>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</si>
  <si>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</si>
  <si>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</si>
  <si>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</si>
  <si>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</si>
  <si>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</si>
  <si>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</si>
  <si>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</si>
  <si>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</si>
  <si>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</si>
  <si>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</si>
  <si>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</si>
  <si>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</si>
  <si>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</si>
  <si>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</si>
  <si>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</si>
  <si>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</si>
  <si>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</si>
  <si>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</si>
  <si>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</si>
  <si>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</si>
  <si>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</si>
  <si>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</si>
  <si>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</si>
  <si>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</si>
  <si>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</si>
  <si>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</si>
  <si>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</si>
  <si>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</si>
  <si>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</si>
  <si>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</si>
  <si>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</si>
  <si>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</si>
  <si>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</si>
  <si>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</si>
  <si>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</si>
  <si>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</si>
  <si>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</si>
  <si>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</si>
  <si>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</si>
  <si>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</si>
  <si>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</si>
  <si>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</si>
  <si>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</si>
  <si>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</si>
  <si>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</si>
  <si>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</si>
  <si>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</si>
  <si>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</si>
  <si>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</si>
  <si>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</si>
  <si>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</si>
  <si>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</si>
  <si>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</si>
  <si>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</si>
  <si>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</si>
  <si>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</si>
  <si>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</si>
  <si>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</si>
  <si>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</si>
  <si>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</si>
  <si>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</si>
  <si>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</si>
  <si>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</si>
  <si>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</si>
  <si>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</si>
  <si>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</si>
  <si>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</si>
  <si>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</si>
  <si>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</si>
  <si>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</si>
  <si>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</si>
  <si>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</si>
  <si>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</si>
  <si>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</si>
  <si>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</si>
  <si>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</si>
  <si>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</si>
  <si>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</si>
  <si>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</si>
  <si>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</si>
  <si>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</si>
  <si>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</si>
  <si>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</si>
  <si>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</si>
  <si>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</si>
  <si>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</si>
  <si>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</si>
  <si>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</si>
  <si>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</si>
  <si>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</si>
  <si>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</si>
  <si>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</si>
  <si>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</si>
  <si>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</si>
  <si>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</si>
  <si>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</si>
  <si>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</si>
  <si>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</si>
  <si>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</si>
  <si>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</si>
  <si>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</si>
  <si>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</si>
  <si>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</si>
  <si>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</si>
  <si>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</si>
  <si>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</si>
  <si>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</si>
  <si>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</si>
  <si>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</si>
  <si>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</si>
  <si>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</si>
  <si>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</si>
  <si>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</si>
  <si>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</si>
  <si>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</si>
  <si>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</si>
  <si>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</si>
  <si>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</si>
  <si>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</si>
  <si>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</si>
  <si>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</si>
  <si>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</si>
  <si>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</si>
  <si>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</si>
  <si>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</si>
  <si>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</si>
  <si>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</si>
  <si>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</si>
  <si>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</si>
  <si>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</si>
  <si>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</si>
  <si>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</si>
  <si>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</si>
  <si>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</si>
  <si>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</si>
  <si>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</si>
  <si>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</si>
  <si>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</si>
  <si>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</si>
  <si>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</si>
  <si>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</si>
  <si>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</si>
  <si>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</si>
  <si>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</si>
  <si>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</si>
  <si>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</si>
  <si>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</si>
  <si>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</si>
  <si>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</si>
  <si>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</si>
  <si>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</si>
  <si>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</si>
  <si>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</si>
  <si>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</si>
  <si>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</si>
  <si>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</si>
  <si>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</si>
  <si>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</si>
  <si>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</si>
  <si>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</si>
  <si>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</si>
  <si>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</si>
  <si>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</si>
  <si>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</si>
  <si>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</si>
  <si>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</si>
  <si>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</si>
  <si>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</si>
  <si>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</si>
  <si>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</si>
  <si>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</si>
  <si>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</si>
  <si>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</si>
  <si>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</si>
  <si>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</si>
  <si>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</si>
  <si>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</si>
  <si>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</si>
  <si>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</si>
  <si>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</si>
  <si>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</si>
  <si>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</si>
  <si>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</si>
  <si>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</si>
  <si>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</si>
  <si>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</si>
  <si>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</si>
  <si>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</si>
  <si>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</si>
  <si>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</si>
  <si>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</si>
  <si>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</si>
  <si>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</si>
  <si>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</si>
  <si>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</si>
  <si>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</si>
  <si>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</si>
  <si>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</si>
  <si>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</si>
  <si>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</si>
  <si>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</si>
  <si>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</si>
  <si>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</si>
  <si>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</si>
  <si>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</si>
  <si>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</si>
  <si>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</si>
  <si>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</si>
  <si>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</si>
  <si>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</si>
  <si>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</si>
  <si>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</si>
  <si>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</si>
  <si>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</si>
  <si>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</si>
  <si>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</si>
  <si>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</si>
  <si>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</si>
  <si>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</si>
  <si>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</si>
  <si>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</si>
  <si>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</si>
  <si>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</si>
  <si>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</si>
  <si>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</si>
  <si>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</si>
  <si>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</si>
  <si>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</si>
  <si>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</si>
  <si>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</si>
  <si>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</si>
  <si>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</si>
  <si>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</si>
  <si>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</si>
  <si>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</si>
  <si>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</si>
  <si>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</si>
  <si>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</si>
  <si>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</si>
  <si>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</si>
  <si>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</si>
  <si>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</si>
  <si>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</si>
  <si>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</si>
  <si>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</si>
  <si>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</si>
  <si>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</si>
  <si>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</si>
  <si>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</si>
  <si>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</si>
  <si>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</si>
  <si>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</si>
  <si>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</si>
  <si>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</si>
  <si>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</si>
  <si>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</si>
  <si>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</si>
  <si>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</si>
  <si>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</si>
  <si>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</si>
  <si>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</si>
  <si>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</si>
  <si>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</si>
  <si>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</si>
  <si>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</si>
  <si>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</si>
  <si>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</si>
  <si>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</si>
  <si>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</si>
  <si>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</si>
  <si>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</si>
  <si>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</si>
  <si>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</si>
  <si>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</si>
  <si>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</si>
  <si>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</si>
  <si>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</si>
  <si>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</si>
  <si>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</si>
  <si>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</si>
  <si>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</si>
  <si>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</si>
  <si>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</si>
  <si>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</si>
  <si>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</si>
  <si>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</si>
  <si>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</si>
  <si>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</si>
  <si>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</si>
  <si>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</si>
  <si>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</si>
  <si>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</si>
  <si>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</si>
  <si>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</si>
  <si>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</si>
  <si>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</si>
  <si>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</si>
  <si>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</si>
  <si>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</si>
  <si>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</si>
  <si>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</si>
  <si>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</si>
  <si>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</si>
  <si>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</si>
  <si>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</si>
  <si>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</si>
  <si>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</si>
  <si>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</si>
  <si>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</si>
  <si>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</si>
  <si>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</si>
  <si>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</si>
  <si>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</si>
  <si>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</si>
  <si>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</si>
  <si>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</si>
  <si>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</si>
  <si>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</si>
  <si>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</si>
  <si>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</si>
  <si>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</si>
  <si>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</si>
  <si>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</si>
  <si>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</si>
  <si>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</si>
  <si>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</si>
  <si>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</si>
  <si>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</si>
  <si>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</si>
  <si>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</si>
  <si>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</si>
  <si>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</si>
  <si>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</si>
  <si>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</si>
  <si>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</si>
  <si>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</si>
  <si>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</si>
  <si>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</si>
  <si>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</si>
  <si>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</si>
  <si>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</si>
  <si>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</si>
  <si>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</si>
  <si>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</si>
  <si>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</si>
  <si>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</si>
  <si>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</si>
  <si>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</si>
  <si>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</si>
  <si>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</si>
  <si>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</si>
  <si>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</si>
  <si>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</si>
  <si>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</si>
  <si>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</si>
  <si>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</si>
  <si>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</si>
  <si>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</si>
  <si>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</si>
  <si>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</si>
  <si>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</si>
  <si>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</si>
  <si>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</si>
  <si>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</si>
  <si>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</si>
  <si>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</si>
  <si>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</si>
  <si>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</si>
  <si>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</si>
  <si>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</si>
  <si>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</si>
  <si>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</si>
  <si>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</si>
  <si>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</si>
  <si>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</si>
  <si>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</si>
  <si>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</si>
  <si>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</si>
  <si>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</si>
  <si>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</si>
  <si>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</si>
  <si>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</si>
  <si>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</si>
  <si>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</si>
  <si>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</si>
  <si>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</si>
  <si>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</si>
  <si>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</si>
  <si>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</si>
  <si>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</si>
  <si>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</si>
  <si>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</si>
  <si>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</si>
  <si>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</si>
  <si>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</si>
  <si>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</si>
  <si>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</si>
  <si>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</si>
  <si>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</si>
  <si>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</si>
  <si>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</si>
  <si>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</si>
  <si>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</si>
  <si>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</si>
  <si>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</si>
  <si>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</si>
  <si>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</si>
  <si>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</si>
  <si>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</si>
  <si>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</si>
  <si>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</si>
  <si>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</si>
  <si>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</si>
  <si>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</si>
  <si>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</si>
  <si>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</si>
  <si>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</si>
  <si>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</si>
  <si>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</si>
  <si>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</si>
  <si>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</si>
  <si>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</si>
  <si>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</si>
  <si>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</si>
  <si>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</si>
  <si>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</si>
  <si>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</si>
  <si>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</si>
  <si>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</si>
  <si>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</si>
  <si>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</si>
  <si>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</si>
  <si>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</si>
  <si>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</si>
  <si>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</si>
  <si>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</si>
  <si>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</si>
  <si>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</si>
  <si>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</si>
  <si>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</si>
  <si>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</si>
  <si>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</si>
  <si>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</si>
  <si>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</si>
  <si>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</si>
  <si>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</si>
  <si>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</si>
  <si>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</si>
  <si>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</si>
  <si>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</si>
  <si>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</si>
  <si>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</si>
  <si>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</si>
  <si>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</si>
  <si>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</si>
  <si>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</si>
  <si>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</si>
  <si>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</si>
  <si>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</si>
  <si>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</si>
  <si>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</si>
  <si>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</si>
  <si>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</si>
  <si>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</si>
  <si>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</si>
  <si>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</si>
  <si>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</si>
  <si>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</si>
  <si>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</si>
  <si>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</si>
  <si>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</si>
  <si>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</si>
  <si>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</si>
  <si>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</si>
  <si>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</si>
  <si>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</si>
  <si>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</si>
  <si>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</si>
  <si>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</si>
  <si>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</si>
  <si>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</si>
  <si>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</si>
  <si>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</si>
  <si>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</si>
  <si>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</si>
  <si>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</si>
  <si>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</si>
  <si>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</si>
  <si>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</si>
  <si>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</si>
  <si>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</si>
  <si>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</si>
  <si>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</si>
  <si>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</si>
  <si>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</si>
  <si>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</si>
  <si>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</si>
  <si>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</si>
  <si>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</si>
  <si>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</si>
  <si>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</si>
  <si>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</si>
  <si>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</si>
  <si>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</si>
  <si>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</si>
  <si>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</si>
  <si>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</si>
  <si>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</si>
  <si>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</si>
  <si>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</si>
  <si>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</si>
  <si>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</si>
  <si>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</si>
  <si>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</si>
  <si>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</si>
  <si>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</si>
  <si>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</si>
  <si>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</si>
  <si>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</si>
  <si>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</si>
  <si>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</si>
  <si>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</si>
  <si>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</si>
  <si>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</si>
  <si>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</si>
  <si>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</si>
  <si>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</si>
  <si>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</si>
  <si>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</si>
  <si>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</si>
  <si>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</si>
  <si>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</si>
  <si>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</si>
  <si>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</si>
  <si>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</si>
  <si>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</si>
  <si>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</si>
  <si>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</si>
  <si>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</si>
  <si>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</si>
  <si>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</si>
  <si>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</si>
  <si>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</si>
  <si>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</si>
  <si>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</si>
  <si>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</si>
  <si>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</si>
  <si>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</si>
  <si>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</si>
  <si>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</si>
  <si>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</si>
  <si>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</si>
  <si>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</si>
  <si>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</si>
  <si>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</si>
  <si>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</si>
  <si>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</si>
  <si>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</si>
  <si>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</si>
  <si>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</si>
  <si>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</si>
  <si>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</si>
  <si>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</si>
  <si>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</si>
  <si>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</si>
  <si>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</si>
  <si>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</si>
  <si>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</si>
  <si>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</si>
  <si>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</si>
  <si>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</si>
  <si>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</si>
  <si>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</si>
  <si>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</si>
  <si>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</si>
  <si>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</si>
  <si>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</si>
  <si>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</si>
  <si>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</si>
  <si>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</si>
  <si>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</si>
  <si>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</si>
  <si>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</si>
  <si>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</si>
  <si>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</si>
  <si>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</si>
  <si>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</si>
  <si>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</si>
  <si>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</si>
  <si>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</si>
  <si>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</si>
  <si>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</si>
  <si>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</si>
  <si>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</si>
  <si>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</si>
  <si>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</si>
  <si>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</si>
  <si>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</si>
  <si>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</si>
  <si>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</si>
  <si>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</si>
  <si>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</si>
  <si>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</si>
  <si>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</si>
  <si>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</si>
  <si>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</si>
  <si>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</si>
  <si>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</si>
  <si>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</si>
  <si>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</si>
  <si>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</si>
  <si>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</si>
  <si>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</si>
  <si>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</si>
  <si>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</si>
  <si>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</si>
  <si>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</si>
  <si>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</si>
  <si>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</si>
  <si>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</si>
  <si>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</si>
  <si>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</si>
  <si>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</si>
  <si>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</si>
  <si>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</si>
  <si>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</si>
  <si>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</si>
  <si>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</si>
  <si>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</si>
  <si>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</si>
  <si>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</si>
  <si>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</si>
  <si>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</si>
  <si>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</si>
  <si>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</si>
  <si>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</si>
  <si>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</si>
  <si>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</si>
  <si>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</si>
  <si>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</si>
  <si>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</si>
  <si>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</si>
  <si>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</si>
  <si>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</si>
  <si>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</si>
  <si>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</si>
  <si>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</si>
  <si>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</si>
  <si>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</si>
  <si>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</si>
  <si>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</si>
  <si>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</si>
  <si>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</si>
  <si>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</si>
  <si>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</si>
  <si>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</si>
  <si>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</si>
  <si>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</si>
  <si>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</si>
  <si>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</si>
  <si>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</si>
  <si>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</si>
  <si>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</si>
  <si>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</si>
  <si>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</si>
  <si>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</si>
  <si>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</si>
  <si>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</si>
  <si>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</si>
  <si>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</si>
  <si>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</si>
  <si>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</si>
  <si>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</si>
  <si>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</si>
  <si>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</si>
  <si>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</si>
  <si>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</si>
  <si>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</si>
  <si>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</si>
  <si>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</si>
  <si>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</si>
  <si>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</si>
  <si>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</si>
  <si>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</si>
  <si>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</si>
  <si>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</si>
  <si>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</si>
  <si>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</si>
  <si>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</si>
  <si>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</si>
  <si>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</si>
  <si>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</si>
  <si>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</si>
  <si>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</si>
  <si>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</si>
  <si>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</si>
  <si>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</si>
  <si>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</si>
  <si>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</si>
  <si>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</si>
  <si>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</si>
  <si>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</si>
  <si>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</si>
  <si>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</si>
  <si>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</si>
  <si>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</si>
  <si>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</si>
  <si>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</si>
  <si>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</si>
  <si>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</si>
  <si>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</si>
  <si>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</si>
  <si>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</si>
  <si>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</si>
  <si>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</si>
  <si>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</si>
  <si>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</si>
  <si>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</si>
  <si>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</si>
  <si>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</si>
  <si>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</si>
  <si>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</si>
  <si>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</si>
  <si>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</si>
  <si>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</si>
  <si>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</si>
  <si>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</si>
  <si>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</si>
  <si>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</si>
  <si>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</si>
  <si>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</si>
  <si>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</si>
  <si>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</si>
  <si>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</si>
  <si>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</si>
  <si>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</si>
  <si>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</si>
  <si>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</si>
  <si>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</si>
  <si>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</si>
  <si>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</si>
  <si>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</si>
  <si>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</si>
  <si>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</si>
  <si>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</si>
  <si>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</si>
  <si>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</si>
  <si>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</si>
  <si>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</si>
  <si>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</si>
  <si>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</si>
  <si>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</si>
  <si>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</si>
  <si>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</si>
  <si>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</si>
  <si>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</si>
  <si>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</si>
  <si>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</si>
  <si>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</si>
  <si>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</si>
  <si>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</si>
  <si>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</si>
  <si>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</si>
  <si>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</si>
  <si>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</si>
  <si>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</si>
  <si>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</si>
  <si>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</si>
  <si>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</si>
  <si>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</si>
  <si>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</si>
  <si>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</si>
  <si>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</si>
  <si>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</si>
  <si>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</si>
  <si>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</si>
  <si>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</si>
  <si>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</si>
  <si>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</si>
  <si>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</si>
  <si>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</si>
  <si>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</si>
  <si>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</si>
  <si>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</si>
  <si>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</si>
  <si>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</si>
  <si>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</si>
  <si>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</si>
  <si>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</si>
  <si>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</si>
  <si>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</si>
  <si>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</si>
  <si>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</si>
  <si>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</si>
  <si>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</si>
  <si>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</si>
  <si>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</si>
  <si>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</si>
  <si>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</si>
  <si>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</si>
  <si>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</si>
  <si>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</si>
  <si>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</si>
  <si>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</si>
  <si>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</si>
  <si>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</si>
  <si>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</si>
  <si>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</si>
  <si>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</si>
  <si>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</si>
  <si>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</si>
  <si>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</si>
  <si>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</si>
  <si>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</si>
  <si>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</si>
  <si>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</si>
  <si>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</si>
  <si>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</si>
  <si>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</si>
  <si>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</si>
  <si>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</si>
  <si>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</si>
  <si>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</si>
  <si>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</si>
  <si>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</si>
  <si>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</si>
  <si>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</si>
  <si>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</si>
  <si>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</si>
  <si>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</si>
  <si>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</si>
  <si>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</si>
  <si>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</si>
  <si>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</si>
  <si>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</si>
  <si>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</si>
  <si>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</si>
  <si>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</si>
  <si>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</si>
  <si>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</si>
  <si>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</si>
  <si>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</si>
  <si>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</si>
  <si>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</si>
  <si>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</si>
  <si>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</si>
  <si>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</si>
  <si>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</si>
  <si>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</si>
  <si>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</si>
  <si>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</si>
  <si>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</si>
  <si>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</si>
  <si>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</si>
  <si>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</si>
  <si>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</si>
  <si>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</si>
  <si>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</si>
  <si>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</si>
  <si>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</si>
  <si>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</si>
  <si>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</si>
  <si>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</si>
  <si>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</si>
  <si>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</si>
  <si>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</si>
  <si>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</si>
  <si>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</si>
  <si>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</si>
  <si>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</si>
  <si>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</si>
  <si>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</si>
  <si>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</si>
  <si>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</si>
  <si>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</si>
  <si>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</si>
  <si>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</si>
  <si>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</si>
  <si>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</si>
  <si>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</si>
  <si>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</si>
  <si>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</si>
  <si>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</si>
  <si>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</si>
  <si>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</si>
  <si>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</si>
  <si>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</si>
  <si>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</si>
  <si>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</si>
  <si>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</si>
  <si>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</si>
  <si>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</si>
  <si>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</si>
  <si>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</si>
  <si>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</si>
  <si>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</si>
  <si>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</si>
  <si>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</si>
  <si>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</si>
  <si>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</si>
  <si>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</si>
  <si>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</si>
  <si>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</si>
  <si>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</si>
  <si>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</si>
  <si>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</si>
  <si>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</si>
  <si>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</si>
  <si>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</si>
  <si>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</si>
  <si>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</si>
  <si>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</si>
  <si>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</si>
  <si>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</si>
  <si>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</si>
  <si>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</si>
  <si>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</si>
  <si>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</si>
  <si>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</si>
  <si>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</si>
  <si>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</si>
  <si>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</si>
  <si>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</si>
  <si>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</si>
  <si>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</si>
  <si>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</si>
  <si>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</si>
  <si>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</si>
  <si>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</si>
  <si>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</si>
  <si>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</si>
  <si>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</si>
  <si>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</si>
  <si>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</si>
  <si>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</si>
  <si>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</si>
  <si>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</si>
  <si>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</si>
  <si>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</si>
  <si>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</si>
  <si>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</si>
  <si>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</si>
  <si>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</si>
  <si>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</si>
  <si>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</si>
  <si>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</si>
  <si>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</si>
  <si>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</si>
  <si>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</si>
  <si>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</si>
  <si>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</si>
  <si>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</si>
  <si>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</si>
  <si>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</si>
  <si>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</si>
  <si>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</si>
  <si>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</si>
  <si>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</si>
  <si>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</si>
  <si>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</si>
  <si>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</si>
  <si>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</si>
  <si>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</si>
  <si>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</si>
  <si>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</si>
  <si>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</si>
  <si>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</si>
  <si>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</si>
  <si>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</si>
  <si>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</si>
  <si>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</si>
  <si>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</si>
  <si>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</si>
  <si>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</si>
  <si>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</si>
  <si>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</si>
  <si>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</si>
  <si>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</si>
  <si>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</si>
  <si>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</si>
  <si>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</si>
  <si>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</si>
  <si>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</si>
  <si>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</si>
  <si>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</si>
  <si>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</si>
  <si>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</si>
  <si>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</si>
  <si>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</si>
  <si>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</si>
  <si>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</si>
  <si>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</si>
  <si>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</si>
  <si>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</si>
  <si>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</si>
  <si>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</si>
  <si>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</si>
  <si>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</si>
  <si>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</si>
  <si>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</si>
  <si>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</si>
  <si>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</si>
  <si>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</si>
  <si>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</si>
  <si>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</si>
  <si>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</si>
  <si>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</si>
  <si>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</si>
  <si>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</si>
  <si>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</si>
  <si>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</si>
  <si>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</si>
  <si>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</si>
  <si>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</si>
  <si>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</si>
  <si>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</si>
  <si>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</si>
  <si>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</si>
  <si>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</si>
  <si>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</si>
  <si>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</si>
  <si>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</si>
  <si>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</si>
  <si>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</si>
  <si>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</si>
  <si>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</si>
  <si>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</si>
  <si>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</si>
  <si>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</si>
  <si>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</si>
  <si>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</si>
  <si>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</si>
  <si>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</si>
  <si>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</si>
  <si>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</si>
  <si>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</si>
  <si>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</si>
  <si>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</si>
  <si>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</si>
  <si>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</si>
  <si>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</si>
  <si>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</si>
  <si>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</si>
  <si>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</si>
  <si>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</si>
  <si>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</si>
  <si>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</si>
  <si>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</si>
  <si>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</si>
  <si>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</si>
  <si>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</si>
  <si>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</si>
  <si>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</si>
  <si>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</si>
  <si>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</si>
  <si>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</si>
  <si>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</si>
  <si>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</si>
  <si>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</si>
  <si>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</si>
  <si>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</si>
  <si>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</si>
  <si>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</si>
  <si>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</si>
  <si>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</si>
  <si>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</si>
  <si>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</si>
  <si>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</si>
  <si>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</si>
  <si>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</si>
  <si>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</si>
  <si>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</si>
  <si>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</si>
  <si>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</si>
  <si>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</si>
  <si>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</si>
  <si>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</si>
  <si>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</si>
  <si>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</si>
  <si>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</si>
  <si>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</si>
  <si>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</si>
  <si>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</si>
  <si>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</si>
  <si>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</si>
  <si>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</si>
  <si>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</si>
  <si>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</si>
  <si>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</si>
  <si>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</si>
  <si>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</si>
  <si>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</si>
  <si>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</si>
  <si>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</si>
  <si>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</si>
  <si>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</si>
  <si>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</si>
  <si>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</si>
  <si>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</si>
  <si>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</si>
  <si>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</si>
  <si>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</si>
  <si>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</si>
  <si>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</si>
  <si>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</si>
  <si>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</si>
  <si>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</si>
  <si>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</si>
  <si>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</si>
  <si>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</si>
  <si>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</si>
  <si>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</si>
  <si>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</si>
  <si>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</si>
  <si>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</si>
  <si>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</si>
  <si>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</si>
  <si>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</si>
  <si>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</si>
  <si>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</si>
  <si>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</si>
  <si>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</si>
  <si>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</si>
  <si>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</si>
  <si>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</si>
  <si>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</si>
  <si>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</si>
  <si>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</si>
  <si>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</si>
  <si>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</si>
  <si>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</si>
  <si>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</si>
  <si>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</si>
  <si>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</si>
  <si>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</si>
  <si>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</si>
  <si>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</si>
  <si>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</si>
  <si>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</si>
  <si>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</si>
  <si>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</si>
  <si>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</si>
  <si>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</si>
  <si>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</si>
  <si>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</si>
  <si>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</si>
  <si>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</si>
  <si>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</si>
  <si>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</si>
  <si>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</si>
  <si>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</si>
  <si>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</si>
  <si>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</si>
  <si>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</si>
  <si>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</si>
  <si>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</si>
  <si>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</si>
  <si>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</si>
  <si>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</si>
  <si>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</si>
  <si>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</si>
  <si>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</si>
  <si>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</si>
  <si>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</si>
  <si>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</si>
  <si>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</si>
  <si>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</si>
  <si>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</si>
  <si>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</si>
  <si>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</si>
  <si>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</si>
  <si>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</si>
  <si>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</si>
  <si>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</si>
  <si>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</si>
  <si>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</si>
  <si>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</si>
  <si>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</si>
  <si>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</si>
  <si>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</si>
  <si>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</si>
  <si>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</si>
  <si>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</si>
  <si>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</si>
  <si>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</si>
  <si>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</si>
  <si>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</si>
  <si>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</si>
  <si>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</si>
  <si>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</si>
  <si>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</si>
  <si>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</si>
  <si>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</si>
  <si>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</si>
  <si>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</si>
  <si>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</si>
  <si>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</si>
  <si>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</si>
  <si>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</si>
  <si>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</si>
  <si>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</si>
  <si>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</si>
  <si>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</si>
  <si>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</si>
  <si>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</si>
  <si>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</si>
  <si>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</si>
  <si>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</si>
  <si>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</si>
  <si>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</si>
  <si>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</si>
  <si>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</si>
  <si>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</si>
  <si>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</si>
  <si>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</si>
  <si>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</si>
  <si>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</si>
  <si>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</si>
  <si>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</si>
  <si>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</si>
  <si>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</si>
  <si>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</si>
  <si>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</si>
  <si>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</si>
  <si>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</si>
  <si>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</si>
  <si>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</si>
  <si>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</si>
  <si>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</si>
  <si>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</si>
  <si>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</si>
  <si>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</si>
  <si>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</si>
  <si>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</si>
  <si>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</si>
  <si>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</si>
  <si>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</si>
  <si>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</si>
  <si>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</si>
  <si>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</si>
  <si>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</si>
  <si>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</si>
  <si>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</si>
  <si>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</si>
  <si>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</si>
  <si>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</si>
  <si>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</si>
  <si>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</si>
  <si>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</si>
  <si>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</si>
  <si>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</si>
  <si>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</si>
  <si>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</si>
  <si>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</si>
  <si>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</si>
  <si>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</si>
  <si>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</si>
  <si>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</si>
  <si>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</si>
  <si>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</si>
  <si>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</si>
  <si>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</si>
  <si>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</si>
  <si>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</si>
  <si>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</si>
  <si>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</si>
  <si>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</si>
  <si>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</si>
  <si>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</si>
  <si>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</si>
  <si>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</si>
  <si>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</si>
  <si>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</si>
  <si>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</si>
  <si>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</si>
  <si>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</si>
  <si>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</si>
  <si>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</si>
  <si>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</si>
  <si>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</si>
  <si>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</si>
  <si>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</si>
  <si>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</si>
  <si>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</si>
  <si>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</si>
  <si>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</si>
  <si>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</si>
  <si>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</si>
  <si>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</si>
  <si>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</si>
  <si>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</si>
  <si>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</si>
  <si>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</si>
  <si>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</si>
  <si>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</si>
  <si>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</si>
  <si>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</si>
  <si>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</si>
  <si>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</si>
  <si>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</si>
  <si>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</si>
  <si>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</si>
  <si>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</si>
  <si>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</si>
  <si>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</si>
  <si>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</si>
  <si>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</si>
  <si>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</si>
  <si>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</si>
  <si>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</si>
  <si>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</si>
  <si>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</si>
  <si>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</si>
  <si>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</si>
  <si>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</si>
  <si>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</si>
  <si>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</si>
  <si>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</si>
  <si>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</si>
  <si>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</si>
  <si>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</si>
  <si>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</si>
  <si>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</si>
  <si>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</si>
  <si>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</si>
  <si>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</si>
  <si>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</si>
  <si>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</si>
  <si>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</si>
  <si>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</si>
  <si>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</si>
  <si>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</si>
  <si>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</si>
  <si>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</si>
  <si>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</si>
  <si>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</si>
  <si>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</si>
  <si>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</si>
  <si>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</si>
  <si>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</si>
  <si>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</si>
  <si>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</si>
  <si>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</si>
  <si>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</si>
  <si>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</si>
  <si>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</si>
  <si>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</si>
  <si>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</si>
  <si>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</si>
  <si>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</si>
  <si>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</si>
  <si>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</si>
  <si>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</si>
  <si>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</si>
  <si>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</si>
  <si>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</si>
  <si>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</si>
  <si>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</si>
  <si>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</si>
  <si>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</si>
  <si>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</si>
  <si>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</si>
  <si>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</si>
  <si>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</si>
  <si>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</si>
  <si>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</si>
  <si>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</si>
  <si>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</si>
  <si>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</si>
  <si>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</si>
  <si>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</si>
  <si>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</si>
  <si>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</si>
  <si>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</si>
  <si>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</si>
  <si>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</si>
  <si>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</si>
  <si>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</si>
  <si>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</si>
  <si>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</si>
  <si>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</si>
  <si>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</si>
  <si>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</si>
  <si>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</si>
  <si>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</si>
  <si>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</si>
  <si>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</si>
  <si>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</si>
  <si>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</si>
  <si>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</si>
  <si>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</si>
  <si>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</si>
  <si>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</si>
  <si>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</si>
  <si>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</si>
  <si>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</si>
  <si>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</si>
  <si>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</si>
  <si>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</si>
  <si>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</si>
  <si>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</si>
  <si>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</si>
  <si>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</si>
  <si>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</si>
  <si>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</si>
  <si>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</si>
  <si>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</si>
  <si>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</si>
  <si>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</si>
  <si>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</si>
  <si>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</si>
  <si>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</si>
  <si>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</si>
  <si>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</si>
  <si>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</si>
  <si>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</si>
  <si>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</si>
  <si>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</si>
  <si>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</si>
  <si>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</si>
  <si>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</si>
  <si>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</si>
  <si>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</si>
  <si>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</si>
  <si>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</si>
  <si>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</si>
  <si>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</si>
  <si>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</si>
  <si>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</si>
  <si>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</si>
  <si>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</si>
  <si>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</si>
  <si>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</si>
  <si>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</si>
  <si>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</si>
  <si>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</si>
  <si>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</si>
  <si>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</si>
  <si>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</si>
  <si>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</si>
  <si>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</si>
  <si>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</si>
  <si>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</si>
  <si>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</si>
  <si>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</si>
  <si>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</si>
  <si>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</si>
  <si>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</si>
  <si>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</si>
  <si>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</si>
  <si>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</si>
  <si>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</si>
  <si>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</si>
  <si>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</si>
  <si>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</si>
  <si>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</si>
  <si>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</si>
  <si>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</si>
  <si>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</si>
  <si>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</si>
  <si>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</si>
  <si>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</si>
  <si>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</si>
  <si>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</si>
  <si>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</si>
  <si>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</si>
  <si>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</si>
  <si>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</si>
  <si>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</si>
  <si>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</si>
  <si>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</si>
  <si>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</si>
  <si>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</si>
  <si>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</si>
  <si>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</si>
  <si>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</si>
  <si>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</si>
  <si>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</si>
  <si>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</si>
  <si>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</si>
  <si>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</si>
  <si>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</si>
  <si>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</si>
  <si>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</si>
  <si>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</si>
  <si>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</si>
  <si>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</si>
  <si>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</si>
  <si>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</si>
  <si>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</si>
  <si>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</si>
  <si>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</si>
  <si>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</si>
  <si>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</si>
  <si>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</si>
  <si>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</si>
  <si>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</si>
  <si>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</si>
  <si>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</si>
  <si>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</si>
  <si>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</si>
  <si>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</si>
  <si>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</si>
  <si>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</si>
  <si>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</si>
  <si>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</si>
  <si>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</si>
  <si>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</si>
  <si>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</si>
  <si>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</si>
  <si>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</si>
  <si>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</si>
  <si>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</si>
  <si>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</si>
  <si>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</si>
  <si>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</si>
  <si>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</si>
  <si>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</si>
  <si>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</si>
  <si>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</si>
  <si>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</si>
  <si>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</si>
  <si>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</si>
  <si>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</si>
  <si>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</si>
  <si>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</si>
  <si>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</si>
  <si>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</si>
  <si>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</si>
  <si>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</si>
  <si>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</si>
  <si>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</si>
  <si>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</si>
  <si>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</si>
  <si>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</si>
  <si>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</si>
  <si>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</si>
  <si>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</si>
  <si>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</si>
  <si>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</si>
  <si>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</si>
  <si>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</si>
  <si>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</si>
  <si>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</si>
  <si>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</si>
  <si>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</si>
  <si>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</si>
  <si>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</si>
  <si>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</si>
  <si>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</si>
  <si>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</si>
  <si>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</si>
  <si>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</si>
  <si>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</si>
  <si>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</si>
  <si>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</si>
  <si>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</si>
  <si>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</si>
  <si>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</si>
  <si>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</si>
  <si>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</si>
  <si>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</si>
  <si>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</si>
  <si>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</si>
  <si>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</si>
  <si>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</si>
  <si>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</si>
  <si>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</si>
  <si>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</si>
  <si>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</si>
  <si>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</si>
  <si>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</si>
  <si>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</si>
  <si>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</si>
  <si>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</si>
  <si>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</si>
  <si>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</si>
  <si>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</si>
  <si>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</si>
  <si>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</si>
  <si>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</si>
  <si>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</si>
  <si>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</si>
  <si>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</si>
  <si>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</si>
  <si>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</si>
  <si>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</si>
  <si>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</si>
  <si>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</si>
  <si>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</si>
  <si>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</si>
  <si>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</si>
  <si>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</si>
  <si>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</si>
  <si>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</si>
  <si>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</si>
  <si>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</si>
  <si>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</si>
  <si>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</si>
  <si>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</si>
  <si>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</si>
  <si>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</si>
  <si>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</si>
  <si>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</si>
  <si>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</si>
  <si>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</si>
  <si>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</si>
  <si>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</si>
  <si>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</si>
  <si>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</si>
  <si>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</si>
  <si>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</si>
  <si>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</si>
  <si>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</si>
  <si>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</si>
  <si>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</si>
  <si>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</si>
  <si>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</si>
  <si>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</si>
  <si>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</si>
  <si>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</si>
  <si>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</si>
  <si>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</si>
  <si>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</si>
  <si>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</si>
  <si>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</si>
  <si>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</si>
  <si>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</si>
  <si>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</si>
  <si>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</si>
  <si>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</si>
  <si>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</si>
  <si>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</si>
  <si>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</si>
  <si>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</si>
  <si>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</si>
  <si>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</si>
  <si>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</si>
  <si>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</si>
  <si>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</si>
  <si>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</si>
  <si>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</si>
  <si>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</si>
  <si>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</si>
  <si>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</si>
  <si>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</si>
  <si>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</si>
  <si>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</si>
  <si>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</si>
  <si>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</si>
  <si>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</si>
  <si>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</si>
  <si>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</si>
  <si>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</si>
  <si>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</si>
  <si>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</si>
  <si>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</si>
  <si>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</si>
  <si>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</si>
  <si>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</si>
  <si>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</si>
  <si>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</si>
  <si>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</si>
  <si>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</si>
  <si>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</si>
  <si>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</si>
  <si>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</si>
  <si>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</si>
  <si>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</si>
  <si>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</si>
  <si>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</si>
  <si>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</si>
  <si>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</si>
  <si>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</si>
  <si>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</si>
  <si>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</si>
  <si>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</si>
  <si>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</si>
  <si>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</si>
  <si>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</si>
  <si>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</si>
  <si>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</si>
  <si>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</si>
  <si>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</si>
  <si>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</si>
  <si>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</si>
  <si>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</si>
  <si>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</si>
  <si>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</si>
  <si>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</si>
  <si>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</si>
  <si>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</si>
  <si>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</si>
  <si>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</si>
  <si>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</si>
  <si>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</si>
  <si>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</si>
  <si>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</si>
  <si>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</si>
  <si>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</si>
  <si>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</si>
  <si>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</si>
  <si>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</si>
  <si>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</si>
  <si>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</si>
  <si>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</si>
  <si>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</si>
  <si>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</si>
  <si>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</si>
  <si>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</si>
  <si>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</si>
  <si>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</si>
  <si>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</si>
  <si>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</si>
  <si>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</si>
  <si>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</si>
  <si>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</si>
  <si>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</si>
  <si>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</si>
  <si>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</si>
  <si>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</si>
  <si>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</si>
  <si>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</si>
  <si>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</si>
  <si>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</si>
  <si>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</si>
  <si>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</si>
  <si>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</si>
  <si>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</si>
  <si>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</si>
  <si>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</si>
  <si>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</si>
  <si>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</si>
  <si>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</si>
  <si>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</si>
  <si>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</si>
  <si>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</si>
  <si>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</si>
  <si>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</si>
  <si>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</si>
  <si>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</si>
  <si>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</si>
  <si>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</si>
  <si>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</si>
  <si>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</si>
  <si>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</si>
  <si>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</si>
  <si>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</si>
  <si>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</si>
  <si>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</si>
  <si>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</si>
  <si>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</si>
  <si>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</si>
  <si>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</si>
  <si>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</si>
  <si>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</si>
  <si>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</si>
  <si>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</si>
  <si>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</si>
  <si>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</si>
  <si>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</si>
  <si>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</si>
  <si>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</si>
  <si>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</si>
  <si>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</si>
  <si>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</si>
  <si>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</si>
  <si>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</si>
  <si>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</si>
  <si>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</si>
  <si>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</si>
  <si>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</si>
  <si>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</si>
  <si>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</si>
  <si>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</si>
  <si>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</si>
  <si>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</si>
  <si>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</si>
  <si>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</si>
  <si>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</si>
  <si>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</si>
  <si>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</si>
  <si>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</si>
  <si>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</si>
  <si>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</si>
  <si>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</si>
  <si>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</si>
  <si>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</si>
  <si>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</si>
  <si>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</si>
  <si>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</si>
  <si>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</si>
  <si>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</si>
  <si>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</si>
  <si>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</si>
  <si>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</si>
  <si>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</si>
  <si>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</si>
  <si>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</si>
  <si>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</si>
  <si>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</si>
  <si>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</si>
  <si>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</si>
  <si>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</si>
  <si>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</si>
  <si>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</si>
  <si>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</si>
  <si>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</si>
  <si>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</si>
  <si>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</si>
  <si>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</si>
  <si>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</si>
  <si>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</si>
  <si>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</si>
  <si>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</si>
  <si>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</si>
  <si>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</si>
  <si>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</si>
  <si>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</si>
  <si>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</si>
  <si>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</si>
  <si>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</si>
  <si>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</si>
  <si>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</si>
  <si>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</si>
  <si>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</si>
  <si>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</si>
  <si>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</si>
  <si>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</si>
  <si>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</si>
  <si>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</si>
  <si>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</si>
  <si>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</si>
  <si>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</si>
  <si>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</si>
  <si>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</si>
  <si>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</si>
  <si>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</si>
  <si>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</si>
  <si>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</si>
  <si>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</si>
  <si>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</si>
  <si>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</si>
  <si>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</si>
  <si>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</si>
  <si>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</si>
  <si>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</si>
  <si>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</si>
  <si>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</si>
  <si>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</si>
  <si>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</si>
  <si>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</si>
  <si>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</si>
  <si>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</si>
  <si>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</si>
  <si>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</si>
  <si>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</si>
  <si>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</si>
  <si>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</si>
  <si>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</si>
  <si>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</si>
  <si>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</si>
  <si>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</si>
  <si>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</si>
  <si>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</si>
  <si>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</si>
  <si>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</si>
  <si>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</si>
  <si>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</si>
  <si>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</si>
  <si>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</si>
  <si>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</si>
  <si>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</si>
  <si>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</si>
  <si>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</si>
  <si>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</si>
  <si>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</si>
  <si>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</si>
  <si>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</si>
  <si>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</si>
  <si>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</si>
  <si>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</si>
  <si>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</si>
  <si>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</si>
  <si>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</si>
  <si>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</si>
  <si>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</si>
  <si>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</si>
  <si>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</si>
  <si>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</si>
  <si>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</si>
  <si>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</si>
  <si>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</si>
  <si>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</si>
  <si>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</si>
  <si>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</si>
  <si>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</si>
  <si>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</si>
  <si>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</si>
  <si>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</si>
  <si>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</si>
  <si>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</si>
  <si>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</si>
  <si>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</si>
  <si>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</si>
  <si>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</si>
  <si>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</si>
  <si>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</si>
  <si>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</si>
  <si>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</si>
  <si>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</si>
  <si>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</si>
  <si>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</si>
  <si>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</si>
  <si>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</si>
  <si>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</si>
  <si>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</si>
  <si>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</si>
  <si>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</si>
  <si>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</si>
  <si>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</si>
  <si>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</si>
  <si>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</si>
  <si>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</si>
  <si>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</si>
  <si>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</si>
  <si>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</si>
  <si>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</si>
  <si>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</si>
  <si>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</si>
  <si>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</si>
  <si>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</si>
  <si>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</si>
  <si>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</si>
  <si>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</si>
  <si>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</si>
  <si>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</si>
  <si>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</si>
  <si>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</si>
  <si>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</si>
  <si>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</si>
  <si>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</si>
  <si>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</si>
  <si>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</si>
  <si>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</si>
  <si>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</si>
  <si>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</si>
  <si>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</si>
  <si>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</si>
  <si>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</si>
  <si>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</si>
  <si>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</si>
  <si>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</si>
  <si>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</si>
  <si>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</si>
  <si>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</si>
  <si>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</si>
  <si>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</si>
  <si>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</si>
  <si>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</si>
  <si>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</si>
  <si>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</si>
  <si>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</si>
  <si>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</si>
  <si>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</si>
  <si>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</si>
  <si>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</si>
  <si>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</si>
  <si>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</si>
  <si>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</si>
  <si>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</si>
  <si>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</si>
  <si>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</si>
  <si>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</si>
  <si>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</si>
  <si>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</si>
  <si>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</si>
  <si>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</si>
  <si>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</si>
  <si>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</si>
  <si>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</si>
  <si>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</si>
  <si>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</si>
  <si>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</si>
  <si>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</si>
  <si>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</si>
  <si>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</si>
  <si>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</si>
  <si>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</si>
  <si>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</si>
  <si>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</si>
  <si>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</si>
  <si>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</si>
  <si>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</si>
  <si>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</si>
  <si>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</si>
  <si>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</si>
  <si>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</si>
  <si>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</si>
  <si>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</si>
  <si>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</si>
  <si>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</si>
  <si>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</si>
  <si>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</si>
  <si>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</si>
  <si>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</si>
  <si>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</si>
  <si>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</si>
  <si>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</si>
  <si>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</si>
  <si>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</si>
  <si>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</si>
  <si>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</si>
  <si>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</si>
  <si>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</si>
  <si>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</si>
  <si>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</si>
  <si>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</si>
  <si>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</si>
  <si>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</si>
  <si>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</si>
  <si>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</si>
  <si>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</si>
  <si>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</si>
  <si>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</si>
  <si>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</si>
  <si>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</si>
  <si>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</si>
  <si>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</si>
  <si>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</si>
  <si>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</si>
  <si>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</si>
  <si>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</si>
  <si>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</si>
  <si>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</si>
  <si>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</si>
  <si>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</si>
  <si>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</si>
  <si>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</si>
  <si>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</si>
  <si>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</si>
  <si>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</si>
  <si>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</si>
  <si>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</si>
  <si>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</si>
  <si>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</si>
  <si>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</si>
  <si>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</si>
  <si>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</si>
  <si>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</si>
  <si>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</si>
  <si>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</si>
  <si>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</si>
  <si>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</si>
  <si>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</si>
  <si>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</si>
  <si>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</si>
  <si>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</si>
  <si>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</si>
  <si>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</si>
  <si>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</si>
  <si>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</si>
  <si>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</si>
  <si>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</si>
  <si>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</si>
  <si>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</si>
  <si>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</si>
  <si>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</si>
  <si>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</si>
  <si>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</si>
  <si>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</si>
  <si>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</si>
  <si>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</si>
  <si>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</si>
  <si>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</si>
  <si>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</si>
  <si>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</si>
  <si>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</si>
  <si>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</si>
  <si>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</si>
  <si>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</si>
  <si>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</si>
  <si>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</si>
  <si>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</si>
  <si>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</si>
  <si>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</si>
  <si>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</si>
  <si>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</si>
  <si>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</si>
  <si>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</si>
  <si>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</si>
  <si>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</si>
  <si>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</si>
  <si>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</si>
  <si>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</si>
  <si>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</si>
  <si>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</si>
  <si>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</si>
  <si>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</si>
  <si>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</si>
  <si>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</si>
  <si>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</si>
  <si>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</si>
  <si>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</si>
  <si>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</si>
  <si>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</si>
  <si>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</si>
  <si>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</si>
  <si>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</si>
  <si>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</si>
  <si>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</si>
  <si>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</si>
  <si>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</si>
  <si>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</si>
  <si>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</si>
  <si>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</si>
  <si>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</si>
  <si>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</si>
  <si>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</si>
  <si>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</si>
  <si>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</si>
  <si>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</si>
  <si>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</si>
  <si>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</si>
  <si>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</si>
  <si>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</si>
  <si>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</si>
  <si>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</si>
  <si>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</si>
  <si>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</si>
  <si>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</si>
  <si>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</si>
  <si>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</si>
  <si>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</si>
  <si>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</si>
  <si>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</si>
  <si>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</si>
  <si>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</si>
  <si>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</si>
  <si>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</si>
  <si>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</si>
  <si>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</si>
  <si>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</si>
  <si>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</si>
  <si>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</si>
  <si>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</si>
  <si>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</si>
  <si>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</si>
  <si>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</si>
  <si>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</si>
  <si>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</si>
  <si>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</si>
  <si>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</si>
  <si>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</si>
  <si>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</si>
  <si>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</si>
  <si>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</si>
  <si>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</si>
  <si>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</si>
  <si>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</si>
  <si>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</si>
  <si>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</si>
  <si>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</si>
  <si>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</si>
  <si>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</si>
  <si>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</si>
  <si>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</si>
  <si>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</si>
  <si>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</si>
  <si>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</si>
  <si>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</si>
  <si>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</si>
  <si>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</si>
  <si>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</si>
  <si>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</si>
  <si>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</si>
  <si>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</si>
  <si>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</si>
  <si>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</si>
  <si>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</si>
  <si>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</si>
  <si>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</si>
  <si>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</si>
  <si>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</si>
  <si>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</si>
  <si>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</si>
  <si>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</si>
  <si>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</si>
  <si>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</si>
  <si>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</si>
  <si>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</si>
  <si>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</si>
  <si>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</si>
  <si>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</si>
  <si>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</si>
  <si>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</si>
  <si>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</si>
  <si>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</si>
  <si>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</si>
  <si>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</si>
  <si>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</si>
  <si>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</si>
  <si>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</si>
  <si>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</si>
  <si>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</si>
  <si>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</si>
  <si>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</si>
  <si>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</si>
  <si>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</si>
  <si>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</si>
  <si>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</si>
  <si>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</si>
  <si>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</si>
  <si>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</si>
  <si>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</si>
  <si>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</si>
  <si>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</si>
  <si>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</si>
  <si>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</si>
  <si>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</si>
  <si>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</si>
  <si>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</si>
  <si>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</si>
  <si>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</si>
  <si>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</si>
  <si>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</si>
  <si>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</si>
  <si>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</si>
  <si>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</si>
  <si>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</si>
  <si>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</si>
  <si>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</si>
  <si>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</si>
  <si>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</si>
  <si>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</si>
  <si>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</si>
  <si>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</si>
  <si>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</si>
  <si>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</si>
  <si>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</si>
  <si>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</si>
  <si>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</si>
  <si>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</si>
  <si>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</si>
  <si>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</si>
  <si>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</si>
  <si>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</si>
  <si>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</si>
  <si>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</si>
  <si>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</si>
  <si>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</si>
  <si>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</si>
  <si>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</si>
  <si>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</si>
  <si>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</si>
  <si>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</si>
  <si>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</si>
  <si>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</si>
  <si>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</si>
  <si>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</si>
  <si>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</si>
  <si>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</si>
  <si>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</si>
  <si>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</si>
  <si>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</si>
  <si>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</si>
  <si>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</si>
  <si>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</si>
  <si>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</si>
  <si>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</si>
  <si>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</si>
  <si>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</si>
  <si>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</si>
  <si>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</si>
  <si>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</si>
  <si>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</si>
  <si>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</si>
  <si>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</si>
  <si>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</si>
  <si>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</si>
  <si>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</si>
  <si>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</si>
  <si>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</si>
  <si>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</si>
  <si>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</si>
  <si>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</si>
  <si>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</si>
  <si>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</si>
  <si>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</si>
  <si>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</si>
  <si>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</si>
  <si>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</si>
  <si>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</si>
  <si>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</si>
  <si>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</si>
  <si>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</si>
  <si>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</si>
  <si>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</si>
  <si>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</si>
  <si>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</si>
  <si>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</si>
  <si>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</si>
  <si>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</si>
  <si>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</si>
  <si>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</si>
  <si>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</si>
  <si>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</si>
  <si>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</si>
  <si>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</si>
  <si>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</si>
  <si>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</si>
  <si>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</si>
  <si>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</si>
  <si>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</si>
  <si>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</si>
  <si>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</si>
  <si>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</si>
  <si>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</si>
  <si>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</si>
  <si>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</si>
  <si>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</si>
  <si>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</si>
  <si>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</si>
  <si>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</si>
  <si>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</si>
  <si>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</si>
  <si>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</si>
  <si>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</si>
  <si>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</si>
  <si>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</si>
  <si>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</si>
  <si>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</si>
  <si>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</si>
  <si>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</si>
  <si>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</si>
  <si>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</si>
  <si>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</si>
  <si>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</si>
  <si>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</si>
  <si>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</si>
  <si>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</si>
  <si>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</si>
  <si>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</si>
  <si>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</si>
  <si>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</si>
  <si>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</si>
  <si>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</si>
  <si>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</si>
  <si>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</si>
  <si>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</si>
  <si>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</si>
  <si>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</si>
  <si>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</si>
  <si>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</si>
  <si>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</si>
  <si>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</si>
  <si>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</si>
  <si>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</si>
  <si>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</si>
  <si>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</si>
  <si>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</si>
  <si>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</si>
  <si>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</si>
  <si>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</si>
  <si>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</si>
  <si>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</si>
  <si>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</si>
  <si>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</si>
  <si>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</si>
  <si>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</si>
  <si>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</si>
  <si>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</si>
  <si>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</si>
  <si>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</si>
  <si>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</si>
  <si>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</si>
  <si>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</si>
  <si>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</si>
  <si>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</si>
  <si>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</si>
  <si>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</si>
  <si>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</si>
  <si>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</si>
  <si>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</si>
  <si>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</si>
  <si>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</si>
  <si>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</si>
  <si>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</si>
  <si>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</si>
  <si>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</si>
  <si>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</si>
  <si>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</si>
  <si>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</si>
  <si>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</si>
  <si>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</si>
  <si>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</si>
  <si>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</si>
  <si>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</si>
  <si>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</si>
  <si>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</si>
  <si>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</si>
  <si>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</si>
  <si>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</si>
  <si>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</si>
  <si>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</si>
  <si>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</si>
  <si>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</si>
  <si>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</si>
  <si>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</si>
  <si>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</si>
  <si>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</si>
  <si>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</si>
  <si>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</si>
  <si>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</si>
  <si>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</si>
  <si>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</si>
  <si>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</si>
  <si>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</si>
  <si>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</si>
  <si>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</si>
  <si>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</si>
  <si>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</si>
  <si>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</si>
  <si>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</si>
  <si>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</si>
  <si>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</si>
  <si>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</si>
  <si>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</si>
  <si>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</si>
  <si>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</si>
  <si>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</si>
  <si>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</si>
  <si>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</si>
  <si>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</si>
  <si>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</si>
  <si>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</si>
  <si>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</si>
  <si>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</si>
  <si>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</si>
  <si>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</si>
  <si>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</si>
  <si>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</si>
  <si>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</si>
  <si>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</si>
  <si>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</si>
  <si>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</si>
  <si>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</si>
  <si>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</si>
  <si>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</si>
  <si>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</si>
  <si>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</si>
  <si>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</si>
  <si>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</si>
  <si>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</si>
  <si>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</si>
  <si>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</si>
  <si>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</si>
  <si>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</si>
  <si>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</si>
  <si>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</si>
  <si>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</si>
  <si>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</si>
  <si>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</si>
  <si>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</si>
  <si>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</si>
  <si>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</si>
  <si>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</si>
  <si>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</si>
  <si>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</si>
  <si>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</si>
  <si>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</si>
  <si>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</si>
  <si>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</si>
  <si>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</si>
  <si>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</si>
  <si>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</si>
  <si>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</si>
  <si>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</si>
  <si>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</si>
  <si>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</si>
  <si>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</si>
  <si>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</si>
  <si>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</si>
  <si>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</si>
  <si>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</si>
  <si>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</si>
  <si>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</si>
  <si>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</si>
  <si>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</si>
  <si>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</si>
  <si>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</si>
  <si>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</si>
  <si>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</si>
  <si>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</si>
  <si>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</si>
  <si>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</si>
  <si>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</si>
  <si>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</si>
  <si>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</si>
  <si>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</si>
  <si>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</si>
  <si>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</si>
  <si>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</si>
  <si>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</si>
  <si>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</si>
  <si>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</si>
  <si>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</si>
  <si>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</si>
  <si>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</si>
  <si>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</si>
  <si>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</si>
  <si>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</si>
  <si>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</si>
  <si>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</si>
  <si>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</si>
  <si>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</si>
  <si>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</si>
  <si>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</si>
  <si>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</si>
  <si>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</si>
  <si>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</si>
  <si>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</si>
  <si>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</si>
  <si>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</si>
  <si>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</si>
  <si>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</si>
  <si>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</si>
  <si>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</si>
  <si>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</si>
  <si>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</si>
  <si>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</si>
  <si>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</si>
  <si>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</si>
  <si>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</si>
  <si>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</si>
  <si>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</si>
  <si>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</si>
  <si>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</si>
  <si>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</si>
  <si>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</si>
  <si>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</si>
  <si>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</si>
  <si>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</si>
  <si>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</si>
  <si>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</si>
  <si>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</si>
  <si>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</si>
  <si>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</si>
  <si>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</si>
  <si>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</si>
  <si>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</si>
  <si>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</si>
  <si>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</si>
  <si>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</si>
  <si>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</si>
  <si>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</si>
  <si>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</si>
  <si>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</si>
  <si>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</si>
  <si>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</si>
  <si>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</si>
  <si>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</si>
  <si>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</si>
  <si>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</si>
  <si>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</si>
  <si>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</si>
  <si>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</si>
  <si>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</si>
  <si>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</si>
  <si>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</si>
  <si>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</si>
  <si>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</si>
  <si>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</si>
  <si>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</si>
  <si>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</si>
  <si>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</si>
  <si>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</si>
  <si>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</si>
  <si>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</si>
  <si>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</si>
  <si>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</si>
  <si>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</si>
  <si>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</si>
  <si>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</si>
  <si>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</si>
  <si>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</si>
  <si>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</si>
  <si>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</si>
  <si>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</si>
  <si>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</si>
  <si>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</si>
  <si>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</si>
  <si>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</si>
  <si>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</si>
  <si>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</si>
  <si>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</si>
  <si>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</si>
  <si>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</si>
  <si>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</si>
  <si>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</si>
  <si>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</si>
  <si>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</si>
  <si>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</si>
  <si>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</si>
  <si>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</si>
  <si>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</si>
  <si>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</si>
  <si>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</si>
  <si>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</si>
  <si>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</si>
  <si>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</si>
  <si>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</si>
  <si>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</si>
  <si>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</si>
  <si>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</si>
  <si>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</si>
  <si>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</si>
  <si>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</si>
  <si>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</si>
  <si>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</si>
  <si>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</si>
  <si>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</si>
  <si>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</si>
  <si>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</si>
  <si>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</si>
  <si>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</si>
  <si>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</si>
  <si>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</si>
  <si>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</si>
  <si>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</si>
  <si>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</si>
  <si>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</si>
  <si>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</si>
  <si>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</si>
  <si>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</si>
  <si>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</si>
  <si>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</si>
  <si>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</si>
  <si>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</si>
  <si>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</si>
  <si>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</si>
  <si>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</si>
  <si>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</si>
  <si>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</si>
  <si>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</si>
  <si>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</si>
  <si>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</si>
  <si>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</si>
  <si>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</si>
  <si>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</si>
  <si>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</si>
  <si>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</si>
  <si>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</si>
  <si>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</si>
  <si>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</si>
  <si>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</si>
  <si>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</si>
  <si>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</si>
  <si>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</si>
  <si>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</si>
  <si>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</si>
  <si>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</si>
  <si>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</si>
  <si>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</si>
  <si>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</si>
  <si>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</si>
  <si>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</si>
  <si>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</si>
  <si>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</si>
  <si>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</si>
  <si>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</si>
  <si>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</si>
  <si>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</si>
  <si>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</si>
  <si>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</si>
  <si>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</si>
  <si>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</si>
  <si>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</si>
  <si>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</si>
  <si>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</si>
  <si>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</si>
  <si>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</si>
  <si>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</si>
  <si>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</si>
  <si>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</si>
  <si>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</si>
  <si>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</si>
  <si>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</si>
  <si>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</si>
  <si>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</si>
  <si>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</si>
  <si>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</si>
  <si>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</si>
  <si>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</si>
  <si>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</si>
  <si>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</si>
  <si>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</si>
  <si>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</si>
  <si>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</si>
  <si>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</si>
  <si>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</si>
  <si>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</si>
  <si>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</si>
  <si>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</si>
  <si>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</si>
  <si>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</si>
  <si>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</si>
  <si>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</si>
  <si>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</si>
  <si>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</si>
  <si>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</si>
  <si>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</si>
  <si>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</si>
  <si>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</si>
  <si>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</si>
  <si>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</si>
  <si>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</si>
  <si>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</si>
  <si>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</si>
  <si>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</si>
  <si>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</si>
  <si>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</si>
  <si>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</si>
  <si>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</si>
  <si>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</si>
  <si>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</si>
  <si>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</si>
  <si>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</si>
  <si>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</si>
  <si>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</si>
  <si>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</si>
  <si>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</si>
  <si>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</si>
  <si>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</si>
  <si>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</si>
  <si>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</si>
  <si>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</si>
  <si>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</si>
  <si>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</si>
  <si>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</si>
  <si>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</si>
  <si>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</si>
  <si>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</si>
  <si>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</si>
  <si>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</si>
  <si>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</si>
  <si>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</si>
  <si>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</si>
  <si>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</si>
  <si>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</si>
  <si>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</si>
  <si>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</si>
  <si>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</si>
  <si>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</si>
  <si>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</si>
  <si>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</si>
  <si>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</si>
  <si>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</si>
  <si>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</si>
  <si>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</si>
  <si>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</si>
  <si>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</si>
  <si>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</si>
  <si>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</si>
  <si>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</si>
  <si>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</si>
  <si>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</si>
  <si>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</si>
  <si>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</si>
  <si>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</si>
  <si>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</si>
  <si>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</si>
  <si>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</si>
  <si>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</si>
  <si>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</si>
  <si>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</si>
  <si>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</si>
  <si>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</si>
  <si>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</si>
  <si>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</si>
  <si>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</si>
  <si>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</si>
  <si>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</si>
  <si>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</si>
  <si>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</si>
  <si>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</si>
  <si>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</si>
  <si>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</si>
  <si>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</si>
  <si>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</si>
  <si>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</si>
  <si>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</si>
  <si>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</si>
  <si>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</si>
  <si>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</si>
  <si>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</si>
  <si>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</si>
  <si>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</si>
  <si>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</si>
  <si>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</si>
  <si>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</si>
  <si>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</si>
  <si>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</si>
  <si>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</si>
  <si>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</si>
  <si>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</si>
  <si>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</si>
  <si>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</si>
  <si>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</si>
  <si>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</si>
  <si>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</si>
  <si>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</si>
  <si>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</si>
  <si>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</si>
  <si>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</si>
  <si>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</si>
  <si>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</si>
  <si>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</si>
  <si>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</si>
  <si>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</si>
  <si>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</si>
  <si>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</si>
  <si>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</si>
  <si>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</si>
  <si>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</si>
  <si>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</si>
  <si>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</si>
  <si>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</si>
  <si>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</si>
  <si>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</si>
  <si>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</si>
  <si>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</si>
  <si>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</si>
  <si>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</si>
  <si>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</si>
  <si>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</si>
  <si>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</si>
  <si>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</si>
  <si>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</si>
  <si>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</si>
  <si>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</si>
  <si>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</si>
  <si>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</si>
  <si>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</si>
  <si>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</si>
  <si>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</si>
  <si>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</si>
  <si>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</si>
  <si>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</si>
  <si>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</si>
  <si>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</si>
  <si>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</si>
  <si>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</si>
  <si>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</si>
  <si>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</si>
  <si>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</si>
  <si>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</si>
  <si>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</si>
  <si>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</si>
  <si>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</si>
  <si>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</si>
  <si>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</si>
  <si>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</si>
  <si>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</si>
  <si>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</si>
  <si>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</si>
  <si>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</si>
  <si>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</si>
  <si>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</si>
  <si>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</si>
  <si>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</si>
  <si>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</si>
  <si>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</si>
  <si>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</si>
  <si>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</si>
  <si>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</si>
  <si>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</si>
  <si>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</si>
  <si>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</si>
  <si>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</si>
  <si>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</si>
  <si>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</si>
  <si>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</si>
  <si>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</si>
  <si>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</si>
  <si>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</si>
  <si>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</si>
  <si>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</si>
  <si>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</si>
  <si>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</si>
  <si>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</si>
  <si>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</si>
  <si>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</si>
  <si>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</si>
  <si>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</si>
  <si>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</si>
  <si>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</si>
  <si>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</si>
  <si>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</si>
  <si>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</si>
  <si>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</si>
  <si>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</si>
  <si>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</si>
  <si>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</si>
  <si>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</si>
  <si>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</si>
  <si>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</si>
  <si>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</si>
  <si>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</si>
  <si>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</si>
  <si>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</si>
  <si>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</si>
  <si>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</si>
  <si>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</si>
  <si>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</si>
  <si>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</si>
  <si>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</si>
  <si>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</si>
  <si>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</si>
  <si>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</si>
  <si>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</si>
  <si>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</si>
  <si>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</si>
  <si>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</si>
  <si>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</si>
  <si>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</si>
  <si>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</si>
  <si>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</si>
  <si>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</si>
  <si>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</si>
  <si>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</si>
  <si>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</si>
  <si>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</si>
  <si>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</si>
  <si>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</si>
  <si>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</si>
  <si>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</si>
  <si>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</si>
  <si>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</si>
  <si>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</si>
  <si>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</si>
  <si>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</si>
  <si>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</si>
  <si>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</si>
  <si>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</si>
  <si>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</si>
  <si>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</si>
  <si>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</si>
  <si>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</si>
  <si>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</si>
  <si>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</si>
  <si>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</si>
  <si>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</si>
  <si>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</si>
  <si>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</si>
  <si>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</si>
  <si>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</si>
  <si>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</si>
  <si>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</si>
  <si>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</si>
  <si>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</si>
  <si>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</si>
  <si>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</si>
  <si>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</si>
  <si>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</si>
  <si>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</si>
  <si>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</si>
  <si>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</si>
  <si>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</si>
  <si>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</si>
  <si>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</si>
  <si>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</si>
  <si>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</si>
  <si>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</si>
  <si>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</si>
  <si>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</si>
  <si>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</si>
  <si>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</si>
  <si>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</si>
  <si>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</si>
  <si>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</si>
  <si>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</si>
  <si>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</si>
  <si>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</si>
  <si>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</si>
  <si>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</si>
  <si>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</si>
  <si>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</si>
  <si>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</si>
  <si>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</si>
  <si>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</si>
  <si>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</si>
  <si>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</si>
  <si>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</si>
  <si>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</si>
  <si>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</si>
  <si>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</si>
  <si>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</si>
  <si>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</si>
  <si>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</si>
  <si>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</si>
  <si>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</si>
  <si>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</si>
  <si>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</si>
  <si>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</si>
  <si>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</si>
  <si>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</si>
  <si>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</si>
  <si>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</si>
  <si>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</si>
  <si>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</si>
  <si>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</si>
  <si>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</si>
  <si>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</si>
  <si>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</si>
  <si>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</si>
  <si>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</si>
  <si>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</si>
  <si>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</si>
  <si>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</si>
  <si>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</si>
  <si>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</si>
  <si>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</si>
  <si>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</si>
  <si>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</si>
  <si>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</si>
  <si>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</si>
  <si>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</si>
  <si>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</si>
  <si>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</si>
  <si>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</si>
  <si>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</si>
  <si>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</si>
  <si>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</si>
  <si>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</si>
  <si>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</si>
  <si>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</si>
  <si>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</si>
  <si>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</si>
  <si>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</si>
  <si>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</si>
  <si>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</si>
  <si>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</si>
  <si>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</si>
  <si>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</si>
  <si>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</si>
  <si>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</si>
  <si>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</si>
  <si>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</si>
  <si>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</si>
  <si>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</si>
  <si>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</si>
  <si>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</si>
  <si>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</si>
  <si>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</si>
  <si>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</si>
  <si>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</si>
  <si>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</si>
  <si>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</si>
  <si>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</si>
  <si>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</si>
  <si>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</si>
  <si>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</si>
  <si>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</si>
  <si>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</si>
  <si>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</si>
  <si>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</si>
  <si>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</si>
  <si>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</si>
  <si>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</si>
  <si>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</si>
  <si>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</si>
  <si>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</si>
  <si>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</si>
  <si>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</si>
  <si>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</si>
  <si>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</si>
  <si>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</si>
  <si>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</si>
  <si>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</si>
  <si>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</si>
  <si>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</si>
  <si>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</si>
  <si>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</si>
  <si>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</si>
  <si>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</si>
  <si>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</si>
  <si>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</si>
  <si>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</si>
  <si>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</si>
  <si>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</si>
  <si>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</si>
  <si>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</si>
  <si>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</si>
  <si>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</si>
  <si>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</si>
  <si>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</si>
  <si>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</si>
  <si>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</si>
  <si>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</si>
  <si>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</si>
  <si>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</si>
  <si>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</si>
  <si>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</si>
  <si>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</si>
  <si>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</si>
  <si>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</si>
  <si>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</si>
  <si>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</si>
  <si>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</si>
  <si>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</si>
  <si>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</si>
  <si>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</si>
  <si>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</si>
  <si>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</si>
  <si>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</si>
  <si>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</si>
  <si>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</si>
  <si>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</si>
  <si>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</si>
  <si>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</si>
  <si>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</si>
  <si>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</si>
  <si>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</si>
  <si>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</si>
  <si>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</si>
  <si>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</si>
  <si>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</si>
  <si>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</si>
  <si>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</si>
  <si>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</si>
  <si>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</si>
  <si>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</si>
  <si>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</si>
  <si>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</si>
  <si>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</si>
  <si>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</si>
  <si>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</si>
  <si>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</si>
  <si>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</si>
  <si>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</si>
  <si>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</si>
  <si>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</si>
  <si>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</si>
  <si>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</si>
  <si>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</si>
  <si>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</si>
  <si>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</si>
  <si>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</si>
  <si>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</si>
  <si>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</si>
  <si>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</si>
  <si>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</si>
  <si>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</si>
  <si>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</si>
  <si>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</si>
  <si>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</si>
  <si>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</si>
  <si>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</si>
  <si>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</si>
  <si>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</si>
  <si>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</si>
  <si>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</si>
  <si>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</si>
  <si>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</si>
  <si>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</si>
  <si>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</si>
  <si>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</si>
  <si>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</si>
  <si>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</si>
  <si>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</si>
  <si>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</si>
  <si>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</si>
  <si>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</si>
  <si>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</si>
  <si>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</si>
  <si>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</si>
  <si>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</si>
  <si>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</si>
  <si>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</si>
  <si>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</si>
  <si>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</si>
  <si>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</si>
  <si>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</si>
  <si>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</si>
  <si>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</si>
  <si>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</si>
  <si>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</si>
  <si>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</si>
  <si>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</si>
  <si>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</si>
  <si>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</si>
  <si>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</si>
  <si>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</si>
  <si>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</si>
  <si>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</si>
  <si>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</si>
  <si>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</si>
  <si>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</si>
  <si>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</si>
  <si>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</si>
  <si>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</si>
  <si>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</si>
  <si>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</si>
  <si>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</si>
  <si>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</si>
  <si>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</si>
  <si>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</si>
  <si>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</si>
  <si>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</si>
  <si>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</si>
  <si>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</si>
  <si>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</si>
  <si>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</si>
  <si>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</si>
  <si>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</si>
  <si>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</si>
  <si>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</si>
  <si>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</si>
  <si>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</si>
  <si>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</si>
  <si>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</si>
  <si>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</si>
  <si>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</si>
  <si>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</si>
  <si>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</si>
  <si>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</si>
  <si>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</si>
  <si>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</si>
  <si>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</si>
  <si>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</si>
  <si>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</si>
  <si>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</si>
  <si>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</si>
  <si>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</si>
  <si>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</si>
  <si>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</si>
  <si>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</si>
  <si>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</si>
  <si>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</si>
  <si>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</si>
  <si>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</si>
  <si>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</si>
  <si>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</si>
  <si>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</si>
  <si>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</si>
  <si>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</si>
  <si>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</si>
  <si>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</si>
  <si>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</si>
  <si>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</si>
  <si>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</si>
  <si>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</si>
  <si>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</si>
  <si>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</si>
  <si>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</si>
  <si>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</si>
  <si>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</si>
  <si>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</si>
  <si>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</si>
  <si>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</si>
  <si>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</si>
  <si>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</si>
  <si>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</si>
  <si>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</si>
  <si>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</si>
  <si>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</si>
  <si>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</si>
  <si>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</si>
  <si>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</si>
  <si>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</si>
  <si>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</si>
  <si>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</si>
  <si>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</si>
  <si>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</si>
  <si>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</si>
  <si>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</si>
  <si>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</si>
  <si>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</si>
  <si>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</si>
  <si>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</si>
  <si>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</si>
  <si>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</si>
  <si>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</si>
  <si>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</si>
  <si>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</si>
  <si>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</si>
  <si>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</si>
  <si>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</si>
  <si>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</si>
  <si>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</si>
  <si>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</si>
  <si>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</si>
  <si>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</si>
  <si>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</si>
  <si>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</si>
  <si>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</si>
  <si>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</si>
  <si>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</si>
  <si>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</si>
  <si>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</si>
  <si>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</si>
  <si>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</si>
  <si>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</si>
  <si>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</si>
  <si>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</si>
  <si>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</si>
  <si>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</si>
  <si>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</si>
  <si>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</si>
  <si>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</si>
  <si>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</si>
  <si>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</si>
  <si>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</si>
  <si>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</si>
  <si>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</si>
  <si>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</si>
  <si>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</si>
  <si>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</si>
  <si>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</si>
  <si>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</si>
  <si>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</si>
  <si>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</si>
  <si>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</si>
  <si>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</si>
  <si>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</si>
  <si>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</si>
  <si>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</si>
  <si>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</si>
  <si>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</si>
  <si>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</si>
  <si>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</si>
  <si>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</si>
  <si>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</si>
  <si>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</si>
  <si>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</si>
  <si>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</si>
  <si>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</si>
  <si>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</si>
  <si>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</si>
  <si>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</si>
  <si>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</si>
  <si>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</si>
  <si>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</si>
  <si>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</si>
  <si>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</si>
  <si>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</si>
  <si>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</si>
  <si>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</si>
  <si>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</si>
  <si>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</si>
  <si>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</si>
  <si>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</si>
  <si>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</si>
  <si>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</si>
  <si>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</si>
  <si>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</si>
  <si>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</si>
  <si>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</si>
  <si>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</si>
  <si>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</si>
  <si>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</si>
  <si>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</si>
  <si>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</si>
  <si>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</si>
  <si>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</si>
  <si>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</si>
  <si>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</si>
  <si>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</si>
  <si>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</si>
  <si>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</si>
  <si>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</si>
  <si>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</si>
  <si>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</si>
  <si>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</si>
  <si>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</si>
  <si>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</si>
  <si>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</si>
  <si>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</si>
  <si>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</si>
  <si>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</si>
  <si>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</si>
  <si>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</si>
  <si>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</si>
  <si>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</si>
  <si>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</si>
  <si>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</si>
  <si>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</si>
  <si>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</si>
  <si>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</si>
  <si>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</si>
  <si>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</si>
  <si>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</si>
  <si>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</si>
  <si>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</si>
  <si>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</si>
  <si>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</si>
  <si>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</si>
  <si>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</si>
  <si>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</si>
  <si>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</si>
  <si>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</si>
  <si>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</si>
  <si>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</si>
  <si>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</si>
  <si>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</si>
  <si>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</si>
  <si>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</si>
  <si>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</si>
  <si>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</si>
  <si>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</si>
  <si>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</si>
  <si>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</si>
  <si>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</si>
  <si>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</si>
  <si>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</si>
  <si>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</si>
  <si>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</si>
  <si>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</si>
  <si>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</si>
  <si>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</si>
  <si>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</si>
  <si>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</si>
  <si>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</si>
  <si>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</si>
  <si>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</si>
  <si>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</si>
  <si>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</si>
  <si>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</si>
  <si>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</si>
  <si>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</si>
  <si>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</si>
  <si>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</si>
  <si>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</si>
  <si>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</si>
  <si>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</si>
  <si>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</si>
  <si>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</si>
  <si>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</si>
  <si>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</si>
  <si>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</si>
  <si>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</si>
  <si>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</si>
  <si>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</si>
  <si>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</si>
  <si>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</si>
  <si>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</si>
  <si>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</si>
  <si>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</si>
  <si>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</si>
  <si>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</si>
  <si>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</si>
  <si>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</si>
  <si>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</si>
  <si>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</si>
  <si>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</si>
  <si>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</si>
  <si>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</si>
  <si>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</si>
  <si>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</si>
  <si>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</si>
  <si>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</si>
  <si>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</si>
  <si>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</si>
  <si>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</si>
  <si>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</si>
  <si>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</si>
  <si>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</si>
  <si>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</si>
  <si>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</si>
  <si>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</si>
  <si>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</si>
  <si>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</si>
  <si>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</si>
  <si>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</si>
  <si>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</si>
  <si>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</si>
  <si>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</si>
  <si>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</si>
  <si>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</si>
  <si>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</si>
  <si>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</si>
  <si>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</si>
  <si>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</si>
  <si>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</si>
  <si>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</si>
  <si>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</si>
  <si>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</si>
  <si>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</si>
  <si>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</si>
  <si>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</si>
  <si>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</si>
  <si>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</si>
  <si>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</si>
  <si>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</si>
  <si>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</si>
  <si>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</si>
  <si>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</si>
  <si>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</si>
  <si>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</si>
  <si>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</si>
  <si>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</si>
  <si>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</si>
  <si>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</si>
  <si>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</si>
  <si>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</si>
  <si>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</si>
  <si>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</si>
  <si>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</si>
  <si>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</si>
  <si>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</si>
  <si>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</si>
  <si>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</si>
  <si>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</si>
  <si>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</si>
  <si>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</si>
  <si>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</si>
  <si>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</si>
  <si>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</si>
  <si>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</si>
  <si>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</si>
  <si>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</si>
  <si>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</si>
  <si>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</si>
  <si>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</si>
  <si>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</si>
  <si>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</si>
  <si>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</si>
  <si>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</si>
  <si>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</si>
  <si>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</si>
  <si>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</si>
  <si>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</si>
  <si>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</si>
  <si>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</si>
  <si>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</si>
  <si>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</si>
  <si>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</si>
  <si>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</si>
  <si>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</si>
  <si>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</si>
  <si>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</si>
  <si>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</si>
  <si>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</si>
  <si>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</si>
  <si>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</si>
  <si>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</si>
  <si>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</si>
  <si>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</si>
  <si>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</si>
  <si>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</si>
  <si>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</si>
  <si>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</si>
  <si>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</si>
  <si>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</si>
  <si>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</si>
  <si>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</si>
  <si>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</si>
  <si>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</si>
  <si>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</si>
  <si>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</si>
  <si>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</si>
  <si>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</si>
  <si>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</si>
  <si>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</si>
  <si>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</si>
  <si>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</si>
  <si>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</si>
  <si>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</si>
  <si>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</si>
  <si>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</si>
  <si>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</si>
  <si>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</si>
  <si>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</si>
  <si>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</si>
  <si>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</si>
  <si>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</si>
  <si>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</si>
  <si>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</si>
  <si>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</si>
  <si>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</si>
  <si>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</si>
  <si>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</si>
  <si>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</si>
  <si>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</si>
  <si>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</si>
  <si>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</si>
  <si>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</si>
  <si>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</si>
  <si>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</si>
  <si>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</si>
  <si>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</si>
  <si>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</si>
  <si>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</si>
  <si>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</si>
  <si>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</si>
  <si>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</si>
  <si>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</si>
  <si>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</si>
  <si>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</si>
  <si>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</si>
  <si>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</si>
  <si>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</si>
  <si>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</si>
  <si>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</si>
  <si>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</si>
  <si>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</si>
  <si>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</si>
  <si>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</si>
  <si>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</si>
  <si>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</si>
  <si>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</si>
  <si>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</si>
  <si>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</si>
  <si>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</si>
  <si>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</si>
  <si>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</si>
  <si>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</si>
  <si>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</si>
  <si>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</si>
  <si>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</si>
  <si>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</si>
  <si>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</si>
  <si>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</si>
  <si>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</si>
  <si>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</si>
  <si>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</si>
  <si>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</si>
  <si>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</si>
  <si>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</si>
  <si>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</si>
  <si>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</si>
  <si>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</si>
  <si>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</si>
  <si>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</si>
  <si>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</si>
  <si>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</si>
  <si>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</si>
  <si>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</si>
  <si>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</si>
  <si>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</si>
  <si>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</si>
  <si>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</si>
  <si>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</si>
  <si>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</si>
  <si>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</si>
  <si>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</si>
  <si>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</si>
  <si>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</si>
  <si>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</si>
  <si>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</si>
  <si>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</si>
  <si>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</si>
  <si>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</si>
  <si>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</si>
  <si>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</si>
  <si>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</si>
  <si>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</si>
  <si>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</si>
  <si>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</si>
  <si>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</si>
  <si>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</si>
  <si>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</si>
  <si>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</si>
  <si>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</si>
  <si>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</si>
  <si>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</si>
  <si>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</si>
  <si>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</si>
  <si>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</si>
  <si>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</si>
  <si>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</si>
  <si>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</si>
  <si>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</si>
  <si>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</si>
  <si>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</si>
  <si>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</si>
  <si>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</si>
  <si>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</si>
  <si>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</si>
  <si>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</si>
  <si>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</si>
  <si>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</si>
  <si>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</si>
  <si>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</si>
  <si>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</si>
  <si>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</si>
  <si>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</si>
  <si>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</si>
  <si>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</si>
  <si>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</si>
  <si>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</si>
  <si>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</si>
  <si>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</si>
  <si>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</si>
  <si>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</si>
  <si>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</si>
  <si>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</si>
  <si>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</si>
  <si>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</si>
  <si>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</si>
  <si>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</si>
  <si>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</si>
  <si>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</si>
  <si>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</si>
  <si>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</si>
  <si>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</si>
  <si>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</si>
  <si>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</si>
  <si>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</si>
  <si>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</si>
  <si>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</si>
  <si>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</si>
  <si>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</si>
  <si>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</si>
  <si>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</si>
  <si>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</si>
  <si>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</si>
  <si>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</si>
  <si>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</si>
  <si>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</si>
  <si>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</si>
  <si>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</si>
  <si>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</si>
  <si>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</si>
  <si>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</si>
  <si>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</si>
  <si>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</si>
  <si>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</si>
  <si>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</si>
  <si>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</si>
  <si>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</si>
  <si>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</si>
  <si>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</si>
  <si>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</si>
  <si>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</si>
  <si>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</si>
  <si>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</si>
  <si>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</si>
  <si>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</si>
  <si>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</si>
  <si>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</si>
  <si>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</si>
  <si>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</si>
  <si>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</si>
  <si>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</si>
  <si>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</si>
  <si>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</si>
  <si>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</si>
  <si>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</si>
  <si>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</si>
  <si>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</si>
  <si>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</si>
  <si>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</si>
  <si>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</si>
  <si>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</si>
  <si>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</si>
  <si>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</si>
  <si>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</si>
  <si>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</si>
  <si>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</si>
  <si>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</si>
  <si>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</si>
  <si>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</si>
  <si>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</si>
  <si>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</si>
  <si>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</si>
  <si>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</si>
  <si>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</si>
  <si>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</si>
  <si>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</si>
  <si>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</si>
  <si>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</si>
  <si>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</si>
  <si>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</si>
  <si>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</si>
  <si>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</si>
  <si>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</si>
  <si>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</si>
  <si>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</si>
  <si>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</si>
  <si>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</si>
  <si>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</si>
  <si>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</si>
  <si>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</si>
  <si>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</si>
  <si>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</si>
  <si>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</si>
  <si>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</si>
  <si>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</si>
  <si>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</si>
  <si>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</si>
  <si>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</si>
  <si>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</si>
  <si>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</si>
  <si>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</si>
  <si>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</si>
  <si>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</si>
  <si>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</si>
  <si>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</si>
  <si>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</si>
  <si>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</si>
  <si>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</si>
  <si>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</si>
  <si>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</si>
  <si>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</si>
  <si>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</si>
  <si>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</si>
  <si>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</si>
  <si>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</si>
  <si>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</si>
  <si>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</si>
  <si>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</si>
  <si>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</si>
  <si>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</si>
  <si>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</si>
  <si>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</si>
  <si>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</si>
  <si>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</si>
  <si>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</si>
  <si>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</si>
  <si>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</si>
  <si>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</si>
  <si>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</si>
  <si>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</si>
  <si>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</si>
  <si>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</si>
  <si>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</si>
  <si>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</si>
  <si>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</si>
  <si>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</si>
  <si>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</si>
  <si>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</si>
  <si>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</si>
  <si>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</si>
  <si>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</si>
  <si>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</si>
  <si>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</si>
  <si>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</si>
  <si>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</si>
  <si>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</si>
  <si>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</si>
  <si>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</si>
  <si>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</si>
  <si>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</si>
  <si>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</si>
  <si>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</si>
  <si>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</si>
  <si>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</si>
  <si>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</si>
  <si>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</si>
  <si>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</si>
  <si>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</si>
  <si>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</si>
  <si>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</si>
  <si>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</si>
  <si>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</si>
  <si>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</si>
  <si>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</si>
  <si>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</si>
  <si>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</si>
  <si>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</si>
  <si>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</si>
  <si>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</si>
  <si>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</si>
  <si>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</si>
  <si>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</si>
  <si>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</si>
  <si>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</si>
  <si>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</si>
  <si>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</si>
  <si>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</si>
  <si>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</si>
  <si>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</si>
  <si>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</si>
  <si>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</si>
  <si>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</si>
  <si>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</si>
  <si>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</si>
  <si>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</si>
  <si>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</si>
  <si>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</si>
  <si>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</si>
  <si>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</si>
  <si>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</si>
  <si>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</si>
  <si>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</si>
  <si>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</si>
  <si>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</si>
  <si>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</si>
  <si>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</si>
  <si>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</si>
  <si>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</si>
  <si>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</si>
  <si>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</si>
  <si>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</si>
  <si>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</si>
  <si>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</si>
  <si>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</si>
  <si>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</si>
  <si>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</si>
  <si>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</si>
  <si>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</si>
  <si>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</si>
  <si>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</si>
  <si>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</si>
  <si>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</si>
  <si>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</si>
  <si>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</si>
  <si>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</si>
  <si>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</si>
  <si>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</si>
  <si>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</si>
  <si>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</si>
  <si>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</si>
  <si>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</si>
  <si>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</si>
  <si>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</si>
  <si>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</si>
  <si>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</si>
  <si>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</si>
  <si>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</si>
  <si>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</si>
  <si>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</si>
  <si>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</si>
  <si>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</si>
  <si>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</si>
  <si>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</si>
  <si>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</si>
  <si>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</si>
  <si>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</si>
  <si>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</si>
  <si>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</si>
  <si>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</si>
  <si>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</si>
  <si>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</si>
  <si>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</si>
  <si>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</si>
  <si>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</si>
  <si>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</si>
  <si>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</si>
  <si>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</si>
  <si>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</si>
  <si>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</si>
  <si>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</si>
  <si>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</si>
  <si>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</si>
  <si>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</si>
  <si>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</si>
  <si>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</si>
  <si>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</si>
  <si>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</si>
  <si>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</si>
  <si>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</si>
  <si>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</si>
  <si>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</si>
  <si>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</si>
  <si>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</si>
  <si>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</si>
  <si>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</si>
  <si>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</si>
  <si>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</si>
  <si>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</si>
  <si>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</si>
  <si>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</si>
  <si>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</si>
  <si>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</si>
  <si>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</si>
  <si>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</si>
  <si>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</si>
  <si>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</si>
  <si>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</si>
  <si>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</si>
  <si>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</si>
  <si>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</si>
  <si>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</si>
  <si>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</si>
  <si>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</si>
  <si>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</si>
  <si>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</si>
  <si>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</si>
  <si>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</si>
  <si>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</si>
  <si>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</si>
  <si>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</si>
  <si>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</si>
  <si>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</si>
  <si>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</si>
  <si>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</si>
  <si>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</si>
  <si>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</si>
  <si>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</si>
  <si>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</si>
  <si>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</si>
  <si>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</si>
  <si>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</si>
  <si>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</si>
  <si>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</si>
  <si>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</si>
  <si>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</si>
  <si>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</si>
  <si>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</si>
  <si>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</si>
  <si>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</si>
  <si>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</si>
  <si>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</si>
  <si>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</si>
  <si>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</si>
  <si>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</si>
  <si>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</si>
  <si>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</si>
  <si>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</si>
  <si>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</si>
  <si>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</si>
  <si>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</si>
  <si>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</si>
  <si>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</si>
  <si>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</si>
  <si>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</si>
  <si>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</si>
  <si>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</si>
  <si>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</si>
  <si>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</si>
  <si>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</si>
  <si>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</si>
  <si>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</si>
  <si>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</si>
  <si>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</si>
  <si>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</si>
  <si>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</si>
  <si>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</si>
  <si>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</si>
  <si>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</si>
  <si>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</si>
  <si>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</si>
  <si>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</si>
  <si>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</si>
  <si>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</si>
  <si>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</si>
  <si>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</si>
  <si>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</si>
  <si>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</si>
  <si>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</si>
  <si>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</si>
  <si>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</si>
  <si>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</si>
  <si>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</si>
  <si>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</si>
  <si>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</si>
  <si>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</si>
  <si>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</si>
  <si>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</si>
  <si>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</si>
  <si>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</si>
  <si>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</si>
  <si>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</si>
  <si>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</si>
  <si>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</si>
  <si>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</si>
  <si>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</si>
  <si>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</si>
  <si>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</si>
  <si>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</si>
  <si>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</si>
  <si>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</si>
  <si>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</si>
  <si>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</si>
  <si>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</si>
  <si>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</si>
  <si>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</si>
  <si>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</si>
  <si>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</si>
  <si>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</si>
  <si>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</si>
  <si>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</si>
  <si>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</si>
  <si>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</si>
  <si>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</si>
  <si>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</si>
  <si>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</si>
  <si>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</si>
  <si>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</si>
  <si>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</si>
  <si>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</si>
  <si>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</si>
  <si>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</si>
  <si>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</si>
  <si>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</si>
  <si>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</si>
  <si>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</si>
  <si>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</si>
  <si>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</si>
  <si>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</si>
  <si>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</si>
  <si>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</si>
  <si>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</si>
  <si>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</si>
  <si>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</si>
  <si>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</si>
  <si>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</si>
  <si>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</si>
  <si>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</si>
  <si>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</si>
  <si>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</si>
  <si>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</si>
  <si>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</si>
  <si>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</si>
  <si>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</si>
  <si>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</si>
  <si>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</si>
  <si>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</si>
  <si>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</si>
  <si>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</si>
  <si>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</si>
  <si>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</si>
  <si>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</si>
  <si>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</si>
  <si>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</si>
  <si>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</si>
  <si>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</si>
  <si>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</si>
  <si>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</si>
  <si>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</si>
  <si>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</si>
  <si>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</si>
  <si>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</si>
  <si>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</si>
  <si>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</si>
  <si>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</si>
  <si>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</si>
  <si>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</si>
  <si>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</si>
  <si>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</si>
  <si>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</si>
  <si>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</si>
  <si>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</si>
  <si>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</si>
  <si>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</si>
  <si>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</si>
  <si>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</si>
  <si>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</si>
  <si>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</si>
  <si>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</si>
  <si>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</si>
  <si>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</si>
  <si>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</si>
  <si>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</si>
  <si>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</si>
  <si>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</si>
  <si>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</si>
  <si>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</si>
  <si>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</si>
  <si>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</si>
  <si>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</si>
  <si>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</si>
  <si>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</si>
  <si>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</si>
  <si>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</si>
  <si>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</si>
  <si>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</si>
  <si>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</si>
  <si>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</si>
  <si>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</si>
  <si>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</si>
  <si>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</si>
  <si>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</si>
  <si>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</si>
  <si>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</si>
  <si>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</si>
  <si>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</si>
  <si>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</si>
  <si>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</si>
  <si>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</si>
  <si>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</si>
  <si>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</si>
  <si>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</si>
  <si>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</si>
  <si>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</si>
  <si>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</si>
  <si>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</si>
  <si>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</si>
  <si>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</si>
  <si>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</si>
  <si>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</si>
  <si>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</si>
  <si>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</si>
  <si>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</si>
  <si>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</si>
  <si>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</si>
  <si>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</si>
  <si>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</si>
  <si>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</si>
  <si>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</si>
  <si>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</si>
  <si>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</si>
  <si>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</si>
  <si>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</si>
  <si>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</si>
  <si>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</si>
  <si>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</si>
  <si>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</si>
  <si>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</si>
  <si>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</si>
  <si>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</si>
  <si>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</si>
  <si>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</si>
  <si>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</si>
  <si>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</si>
  <si>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</si>
  <si>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</si>
  <si>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</si>
  <si>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</si>
  <si>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</si>
  <si>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</si>
  <si>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</si>
  <si>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</si>
  <si>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</si>
  <si>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</si>
  <si>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</si>
  <si>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</si>
  <si>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</si>
  <si>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</si>
  <si>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</si>
  <si>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</si>
  <si>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</si>
  <si>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</si>
  <si>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</si>
  <si>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</si>
  <si>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</si>
  <si>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</si>
  <si>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</si>
  <si>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</si>
  <si>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</si>
  <si>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</si>
  <si>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</si>
  <si>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</si>
  <si>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</si>
  <si>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</si>
  <si>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</si>
  <si>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</si>
  <si>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</si>
  <si>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</si>
  <si>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</si>
  <si>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</si>
  <si>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</si>
  <si>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</si>
  <si>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</si>
  <si>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</si>
  <si>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</si>
  <si>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</si>
  <si>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</si>
  <si>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</si>
  <si>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</si>
  <si>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</si>
  <si>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</si>
  <si>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</si>
  <si>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</si>
  <si>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</si>
  <si>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</si>
  <si>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</si>
  <si>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</si>
  <si>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</si>
  <si>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</si>
  <si>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</si>
  <si>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</si>
  <si>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</si>
  <si>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</si>
  <si>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</si>
  <si>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</si>
  <si>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</si>
  <si>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</si>
  <si>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</si>
  <si>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</si>
  <si>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</si>
  <si>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</si>
  <si>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</si>
  <si>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</si>
  <si>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</si>
  <si>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</si>
  <si>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</si>
  <si>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</si>
  <si>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</si>
  <si>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</si>
  <si>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</si>
  <si>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</si>
  <si>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</si>
  <si>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</si>
  <si>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</si>
  <si>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</si>
  <si>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</si>
  <si>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</si>
  <si>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</si>
  <si>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</si>
  <si>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</si>
  <si>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</si>
  <si>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</si>
  <si>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</si>
  <si>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</si>
  <si>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</si>
  <si>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</si>
  <si>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</si>
  <si>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</si>
  <si>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</si>
  <si>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</si>
  <si>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</si>
  <si>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</si>
  <si>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</si>
  <si>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</si>
  <si>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</si>
  <si>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</si>
  <si>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</si>
  <si>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</si>
  <si>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</si>
  <si>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</si>
  <si>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</si>
  <si>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</si>
  <si>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</si>
  <si>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</si>
  <si>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</si>
  <si>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</si>
  <si>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</si>
  <si>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</si>
  <si>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</si>
  <si>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</si>
  <si>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</si>
  <si>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</si>
  <si>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</si>
  <si>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</si>
  <si>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</si>
  <si>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</si>
  <si>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</si>
  <si>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</si>
  <si>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</si>
  <si>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</si>
  <si>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</si>
  <si>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</si>
  <si>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</si>
  <si>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</si>
  <si>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</si>
  <si>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</si>
  <si>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</si>
  <si>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</si>
  <si>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</si>
  <si>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</si>
  <si>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</si>
  <si>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</si>
  <si>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</si>
  <si>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</si>
  <si>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</si>
  <si>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</si>
  <si>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</si>
  <si>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</si>
  <si>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</si>
  <si>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</si>
  <si>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</si>
  <si>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</si>
  <si>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</si>
  <si>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</si>
  <si>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</si>
  <si>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</si>
  <si>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</si>
  <si>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</si>
  <si>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</si>
  <si>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</si>
  <si>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</si>
  <si>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</si>
  <si>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</si>
  <si>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</si>
  <si>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</si>
  <si>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</si>
  <si>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</si>
  <si>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</si>
  <si>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</si>
  <si>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</si>
  <si>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</si>
  <si>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</si>
  <si>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</si>
  <si>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</si>
  <si>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</si>
  <si>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</si>
  <si>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</si>
  <si>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</si>
  <si>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</si>
  <si>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</si>
  <si>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</si>
  <si>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</si>
  <si>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</si>
  <si>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</si>
  <si>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</si>
  <si>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</si>
  <si>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</si>
  <si>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</si>
  <si>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</si>
  <si>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</si>
  <si>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</si>
  <si>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</si>
  <si>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</si>
  <si>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</si>
  <si>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</si>
  <si>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</si>
  <si>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</si>
  <si>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</si>
  <si>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</si>
  <si>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</si>
  <si>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</si>
  <si>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</si>
  <si>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</si>
  <si>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</si>
  <si>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</si>
  <si>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</si>
  <si>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</si>
  <si>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</si>
  <si>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</si>
  <si>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</si>
  <si>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</si>
  <si>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</si>
  <si>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</si>
  <si>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</si>
  <si>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</si>
  <si>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</si>
  <si>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</si>
  <si>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</si>
  <si>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</si>
  <si>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</si>
  <si>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</si>
  <si>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</si>
  <si>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</si>
  <si>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</si>
  <si>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</si>
  <si>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</si>
  <si>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</si>
  <si>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</si>
  <si>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</si>
  <si>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</si>
  <si>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</si>
  <si>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</si>
  <si>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</si>
  <si>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</si>
  <si>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</si>
  <si>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</si>
  <si>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</si>
  <si>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</si>
  <si>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</si>
  <si>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</si>
  <si>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</si>
  <si>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</si>
  <si>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</si>
  <si>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</si>
  <si>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</si>
  <si>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</si>
  <si>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</si>
  <si>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</si>
  <si>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</si>
  <si>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</si>
  <si>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</si>
  <si>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</si>
  <si>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</si>
  <si>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</si>
  <si>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</si>
  <si>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</si>
  <si>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</si>
  <si>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</si>
  <si>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</si>
  <si>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</si>
  <si>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</si>
  <si>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</si>
  <si>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</si>
  <si>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</si>
  <si>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</si>
  <si>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</si>
  <si>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</si>
  <si>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</si>
  <si>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</si>
  <si>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</si>
  <si>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</si>
  <si>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</si>
  <si>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</si>
  <si>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</si>
  <si>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</si>
  <si>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</si>
  <si>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</si>
  <si>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</si>
  <si>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</si>
  <si>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</si>
  <si>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</si>
  <si>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</si>
  <si>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</si>
  <si>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</si>
  <si>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</si>
  <si>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</si>
  <si>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</si>
  <si>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</si>
  <si>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</si>
  <si>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</si>
  <si>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</si>
  <si>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</si>
  <si>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</si>
  <si>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</si>
  <si>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</si>
  <si>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</si>
  <si>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</si>
  <si>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</si>
  <si>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</si>
  <si>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</si>
  <si>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</si>
  <si>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</si>
  <si>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</si>
  <si>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</si>
  <si>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</si>
  <si>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</si>
  <si>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</si>
  <si>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</si>
  <si>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</si>
  <si>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</si>
  <si>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</si>
  <si>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</si>
  <si>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</si>
  <si>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</si>
  <si>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</si>
  <si>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</si>
  <si>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</si>
  <si>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</si>
  <si>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</si>
  <si>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</si>
  <si>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</si>
  <si>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</si>
  <si>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</si>
  <si>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</si>
  <si>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</si>
  <si>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</si>
  <si>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</si>
  <si>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</si>
  <si>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</si>
  <si>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</si>
  <si>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</si>
  <si>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</si>
  <si>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</si>
  <si>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</si>
  <si>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</si>
  <si>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</si>
  <si>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</si>
  <si>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</si>
  <si>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</si>
  <si>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</si>
  <si>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</si>
  <si>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</si>
  <si>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</si>
  <si>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</si>
  <si>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</si>
  <si>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</si>
  <si>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</si>
  <si>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</si>
  <si>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</si>
  <si>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</si>
  <si>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</si>
  <si>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</si>
  <si>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</si>
  <si>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</si>
  <si>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</si>
  <si>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</si>
  <si>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</si>
  <si>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</si>
  <si>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</si>
  <si>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</si>
  <si>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</si>
  <si>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</si>
  <si>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</si>
  <si>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</si>
  <si>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</si>
  <si>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</si>
  <si>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</si>
  <si>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</si>
  <si>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</si>
  <si>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</si>
  <si>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</si>
  <si>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</si>
  <si>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</si>
  <si>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</si>
  <si>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</si>
  <si>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</si>
  <si>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</si>
  <si>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</si>
  <si>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</si>
  <si>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</si>
  <si>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</si>
  <si>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</si>
  <si>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</si>
  <si>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</si>
  <si>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</si>
  <si>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</si>
  <si>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</si>
  <si>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</si>
  <si>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</si>
  <si>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</si>
  <si>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</si>
  <si>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</si>
  <si>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</si>
  <si>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</si>
  <si>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</si>
  <si>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</si>
  <si>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</si>
  <si>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</si>
  <si>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</si>
  <si>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</si>
  <si>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</si>
  <si>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</si>
  <si>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</si>
  <si>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</si>
  <si>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</si>
  <si>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</si>
  <si>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</si>
  <si>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</si>
  <si>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</si>
  <si>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</si>
  <si>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</si>
  <si>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</si>
  <si>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</si>
  <si>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</si>
  <si>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</si>
  <si>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</si>
  <si>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</si>
  <si>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</si>
  <si>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</si>
  <si>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</si>
  <si>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</si>
  <si>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</si>
  <si>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</si>
  <si>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</si>
  <si>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</si>
  <si>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</si>
  <si>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</si>
  <si>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</si>
  <si>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</si>
  <si>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</si>
  <si>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</si>
  <si>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</si>
  <si>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</si>
  <si>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</si>
  <si>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</si>
  <si>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</si>
  <si>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</si>
  <si>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</si>
  <si>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</si>
  <si>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</si>
  <si>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</si>
  <si>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</si>
  <si>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</si>
  <si>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</si>
  <si>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</si>
  <si>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</si>
  <si>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</si>
  <si>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</si>
  <si>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</si>
  <si>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</si>
  <si>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</si>
  <si>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</si>
  <si>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</si>
  <si>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</si>
  <si>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</si>
  <si>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</si>
  <si>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</si>
  <si>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</si>
  <si>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</si>
  <si>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</si>
  <si>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</si>
  <si>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</si>
  <si>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</si>
  <si>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</si>
  <si>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</si>
  <si>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</si>
  <si>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</si>
  <si>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</si>
  <si>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</si>
  <si>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</si>
  <si>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</si>
  <si>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</si>
  <si>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</si>
  <si>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</si>
  <si>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</si>
  <si>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</si>
  <si>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</si>
  <si>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</si>
  <si>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</si>
  <si>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</si>
  <si>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</si>
  <si>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</si>
  <si>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</si>
  <si>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</si>
  <si>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</si>
  <si>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</si>
  <si>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</si>
  <si>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</si>
  <si>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</si>
  <si>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</si>
  <si>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</si>
  <si>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</si>
  <si>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</si>
  <si>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</si>
  <si>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</si>
  <si>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</si>
  <si>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</si>
  <si>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</si>
  <si>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</si>
  <si>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</si>
  <si>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</si>
  <si>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</si>
  <si>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</si>
  <si>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</si>
  <si>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</si>
  <si>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</si>
  <si>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</si>
  <si>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</si>
  <si>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</si>
  <si>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</si>
  <si>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</si>
  <si>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</si>
  <si>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</si>
  <si>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</si>
  <si>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</si>
  <si>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</si>
  <si>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</si>
  <si>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</si>
  <si>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</si>
  <si>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</si>
  <si>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</si>
  <si>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</si>
  <si>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</si>
  <si>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</si>
  <si>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</si>
  <si>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</si>
  <si>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</si>
  <si>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</si>
  <si>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</si>
  <si>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</si>
  <si>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</si>
  <si>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</si>
  <si>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</si>
  <si>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</si>
  <si>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</si>
  <si>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</si>
  <si>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</si>
  <si>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</si>
  <si>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</si>
  <si>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</si>
  <si>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</si>
  <si>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</si>
  <si>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</si>
  <si>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</si>
  <si>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</si>
  <si>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</si>
  <si>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</si>
  <si>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</si>
  <si>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</si>
  <si>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</si>
  <si>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</si>
  <si>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</si>
  <si>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</si>
  <si>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</si>
  <si>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</si>
  <si>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</si>
  <si>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</si>
  <si>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</si>
  <si>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</si>
  <si>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</si>
  <si>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</si>
  <si>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</si>
  <si>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</si>
  <si>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</si>
  <si>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</si>
  <si>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</si>
  <si>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</si>
  <si>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</si>
  <si>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</si>
  <si>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</si>
  <si>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</si>
  <si>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</si>
  <si>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</si>
  <si>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</si>
  <si>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</si>
  <si>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</si>
  <si>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</si>
  <si>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</si>
  <si>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</si>
  <si>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</si>
  <si>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</si>
  <si>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</si>
  <si>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</si>
  <si>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</si>
  <si>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</si>
  <si>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</si>
  <si>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</si>
  <si>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</si>
  <si>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</si>
  <si>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</si>
  <si>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</si>
  <si>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</si>
  <si>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</si>
  <si>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</si>
  <si>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</si>
  <si>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</si>
  <si>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</si>
  <si>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</si>
  <si>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</si>
  <si>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</si>
  <si>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</si>
  <si>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</si>
  <si>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</si>
  <si>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</si>
  <si>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</si>
  <si>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</si>
  <si>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</si>
  <si>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</si>
  <si>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</si>
  <si>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</si>
  <si>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</si>
  <si>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</si>
  <si>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</si>
  <si>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</si>
  <si>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</si>
  <si>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</si>
  <si>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</si>
  <si>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</si>
  <si>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</si>
  <si>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</si>
  <si>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</si>
  <si>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</si>
  <si>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</si>
  <si>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</si>
  <si>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</si>
  <si>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</si>
  <si>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</si>
  <si>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</si>
  <si>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</si>
  <si>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</si>
  <si>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</si>
  <si>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</si>
  <si>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</si>
  <si>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</si>
  <si>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</si>
  <si>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</si>
  <si>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</si>
  <si>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</si>
  <si>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</si>
  <si>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</si>
  <si>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</si>
  <si>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</si>
  <si>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</si>
  <si>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</si>
  <si>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</si>
  <si>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</si>
  <si>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</si>
  <si>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</si>
  <si>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</si>
  <si>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</si>
  <si>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</si>
  <si>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</si>
  <si>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</si>
  <si>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</si>
  <si>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</si>
  <si>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</si>
  <si>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</si>
  <si>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</si>
  <si>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</si>
  <si>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</si>
  <si>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</si>
  <si>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</si>
  <si>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</si>
  <si>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</si>
  <si>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</si>
  <si>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</si>
  <si>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</si>
  <si>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</si>
  <si>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</si>
  <si>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</si>
  <si>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</si>
  <si>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</si>
  <si>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</si>
  <si>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</si>
  <si>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</si>
  <si>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</si>
  <si>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</si>
  <si>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</si>
  <si>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</si>
  <si>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</si>
  <si>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</si>
  <si>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</si>
  <si>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</si>
  <si>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</si>
  <si>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</si>
  <si>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</si>
  <si>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</si>
  <si>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</si>
  <si>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</si>
  <si>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</si>
  <si>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</si>
  <si>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</si>
  <si>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</si>
  <si>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</si>
  <si>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</si>
  <si>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</si>
  <si>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</si>
  <si>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</si>
  <si>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</si>
  <si>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</si>
  <si>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</si>
  <si>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</si>
  <si>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</si>
  <si>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</si>
  <si>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</si>
  <si>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</si>
  <si>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</si>
  <si>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</si>
  <si>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</si>
  <si>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</si>
  <si>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</si>
  <si>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</si>
  <si>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</si>
  <si>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</si>
  <si>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</si>
  <si>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</si>
  <si>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</si>
  <si>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</si>
  <si>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</si>
  <si>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</si>
  <si>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</si>
  <si>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</si>
  <si>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</si>
  <si>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</si>
  <si>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</si>
  <si>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</si>
  <si>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</si>
  <si>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</si>
  <si>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</si>
  <si>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</si>
  <si>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</si>
  <si>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</si>
  <si>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</si>
  <si>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</si>
  <si>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</si>
  <si>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</si>
  <si>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</si>
  <si>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</si>
  <si>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</si>
  <si>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</si>
  <si>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</si>
  <si>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</si>
  <si>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</si>
  <si>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</si>
  <si>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</si>
  <si>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</si>
  <si>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</si>
  <si>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</si>
  <si>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</si>
  <si>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</si>
  <si>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</si>
  <si>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</si>
  <si>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</si>
  <si>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</si>
  <si>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</si>
  <si>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</si>
  <si>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</si>
  <si>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</si>
  <si>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</si>
  <si>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</si>
  <si>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</si>
  <si>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</si>
  <si>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</si>
  <si>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</si>
  <si>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</si>
  <si>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</si>
  <si>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</si>
  <si>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</si>
  <si>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</si>
  <si>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</si>
  <si>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</si>
  <si>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</si>
  <si>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</si>
  <si>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</si>
  <si>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</si>
  <si>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</si>
  <si>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</si>
  <si>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</si>
  <si>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</si>
  <si>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</si>
  <si>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</si>
  <si>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</si>
  <si>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</si>
  <si>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</si>
  <si>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</si>
  <si>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</si>
  <si>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</si>
  <si>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</si>
  <si>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</si>
  <si>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</si>
  <si>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</si>
  <si>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</si>
  <si>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</si>
  <si>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</si>
  <si>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</si>
  <si>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</si>
  <si>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</si>
  <si>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</si>
  <si>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</si>
  <si>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</si>
  <si>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</si>
  <si>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</si>
  <si>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</si>
  <si>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</si>
  <si>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</si>
  <si>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</si>
  <si>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</si>
  <si>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</si>
  <si>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</si>
  <si>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</si>
  <si>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</si>
  <si>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</si>
  <si>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</si>
  <si>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</si>
  <si>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</si>
  <si>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</si>
  <si>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</si>
  <si>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</si>
  <si>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</si>
  <si>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</si>
  <si>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</si>
  <si>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</si>
  <si>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</si>
  <si>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</si>
  <si>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</si>
  <si>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</si>
  <si>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</si>
  <si>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</si>
  <si>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</si>
  <si>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</si>
  <si>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</si>
  <si>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</si>
  <si>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</si>
  <si>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</si>
  <si>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</si>
  <si>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</si>
  <si>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</si>
  <si>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</si>
  <si>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</si>
  <si>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</si>
  <si>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</si>
  <si>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</si>
  <si>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</si>
  <si>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</si>
  <si>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</si>
  <si>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</si>
  <si>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</si>
  <si>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</si>
  <si>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</si>
  <si>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</si>
  <si>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</si>
  <si>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</si>
  <si>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</si>
  <si>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</si>
  <si>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</si>
  <si>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</si>
  <si>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</si>
  <si>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</si>
  <si>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</si>
  <si>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</si>
  <si>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</si>
  <si>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</si>
  <si>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</si>
  <si>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</si>
  <si>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</si>
  <si>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</si>
  <si>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</si>
  <si>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</si>
  <si>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</si>
  <si>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</si>
  <si>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</si>
  <si>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</si>
  <si>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</si>
  <si>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</si>
  <si>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</si>
  <si>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</si>
  <si>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</si>
  <si>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</si>
  <si>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</si>
  <si>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</si>
  <si>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</si>
  <si>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</si>
  <si>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</si>
  <si>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</si>
  <si>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</si>
  <si>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</si>
  <si>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</si>
  <si>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</si>
  <si>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</si>
  <si>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</si>
  <si>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</si>
  <si>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</si>
  <si>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</si>
  <si>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</si>
  <si>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</si>
  <si>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</si>
  <si>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</si>
  <si>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</si>
  <si>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</si>
  <si>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</si>
  <si>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</si>
  <si>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</si>
  <si>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</si>
  <si>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</si>
  <si>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</si>
  <si>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</si>
  <si>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</si>
  <si>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</si>
  <si>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</si>
  <si>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</si>
  <si>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</si>
  <si>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</si>
  <si>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</si>
  <si>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</si>
  <si>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</si>
  <si>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</si>
  <si>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</si>
  <si>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</si>
  <si>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</si>
  <si>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</si>
  <si>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</si>
  <si>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</si>
  <si>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</si>
  <si>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</si>
  <si>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</si>
  <si>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</si>
  <si>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</si>
  <si>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</si>
  <si>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</si>
  <si>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</si>
  <si>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</si>
  <si>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</si>
  <si>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</si>
  <si>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</si>
  <si>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</si>
  <si>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</si>
  <si>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</si>
  <si>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</si>
  <si>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</si>
  <si>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</si>
  <si>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</si>
  <si>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</si>
  <si>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</si>
  <si>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</si>
  <si>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</si>
  <si>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</si>
  <si>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</si>
  <si>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</si>
  <si>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</si>
  <si>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</si>
  <si>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</si>
  <si>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</si>
  <si>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</si>
  <si>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</si>
  <si>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</si>
  <si>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</si>
  <si>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</si>
  <si>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</si>
  <si>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</si>
  <si>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</si>
  <si>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</si>
  <si>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</si>
  <si>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</si>
  <si>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</si>
  <si>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</si>
  <si>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</si>
  <si>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</si>
  <si>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</si>
  <si>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</si>
  <si>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</si>
  <si>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</si>
  <si>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</si>
  <si>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</si>
  <si>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</si>
  <si>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</si>
  <si>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</si>
  <si>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</si>
  <si>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</si>
  <si>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</si>
  <si>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</si>
  <si>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</si>
  <si>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</si>
  <si>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</si>
  <si>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</si>
  <si>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</si>
  <si>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</si>
  <si>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</si>
  <si>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</si>
  <si>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</si>
  <si>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</si>
  <si>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</si>
  <si>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</si>
  <si>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</si>
  <si>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</si>
  <si>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</si>
  <si>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</si>
  <si>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</si>
  <si>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</si>
  <si>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</si>
  <si>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</si>
  <si>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</si>
  <si>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</si>
  <si>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</si>
  <si>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</si>
  <si>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</si>
  <si>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</si>
  <si>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</si>
  <si>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</si>
  <si>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</si>
  <si>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</si>
  <si>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</si>
  <si>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</si>
  <si>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</si>
  <si>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</si>
  <si>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</si>
  <si>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</si>
  <si>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</si>
  <si>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</si>
  <si>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</si>
  <si>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</si>
  <si>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</si>
  <si>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</si>
  <si>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</si>
  <si>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</si>
  <si>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</si>
  <si>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</si>
  <si>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</si>
  <si>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</si>
  <si>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</si>
  <si>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</si>
  <si>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</si>
  <si>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</si>
  <si>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</si>
  <si>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</si>
  <si>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</si>
  <si>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</si>
  <si>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</si>
  <si>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</si>
  <si>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</si>
  <si>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</si>
  <si>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</si>
  <si>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</si>
  <si>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</si>
  <si>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</si>
  <si>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</si>
  <si>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</si>
  <si>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</si>
  <si>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</si>
  <si>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</si>
  <si>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</si>
  <si>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</si>
  <si>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</si>
  <si>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</si>
  <si>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</si>
  <si>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</si>
  <si>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</si>
  <si>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</si>
  <si>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</si>
  <si>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</si>
  <si>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</si>
  <si>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</si>
  <si>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</si>
  <si>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</si>
  <si>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</si>
  <si>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</si>
  <si>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</si>
  <si>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</si>
  <si>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</si>
  <si>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</si>
  <si>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</si>
  <si>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</si>
  <si>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</si>
  <si>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</si>
  <si>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</si>
  <si>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</si>
  <si>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</si>
  <si>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</si>
  <si>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</si>
  <si>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</si>
  <si>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</si>
  <si>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</si>
  <si>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</si>
  <si>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</si>
  <si>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</si>
  <si>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</si>
  <si>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</si>
  <si>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</si>
  <si>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</si>
  <si>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</si>
  <si>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</si>
  <si>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</si>
  <si>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</si>
  <si>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</si>
  <si>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</si>
  <si>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</si>
  <si>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</si>
  <si>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</si>
  <si>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</si>
  <si>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</si>
  <si>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</si>
  <si>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</si>
  <si>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</si>
  <si>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</si>
  <si>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</si>
  <si>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</si>
  <si>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</si>
  <si>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</si>
  <si>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</si>
  <si>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</si>
  <si>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</si>
  <si>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</si>
  <si>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</si>
  <si>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</si>
  <si>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</si>
  <si>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</si>
  <si>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</si>
  <si>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</si>
  <si>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</si>
  <si>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</si>
  <si>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</si>
  <si>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</si>
  <si>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</si>
  <si>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</si>
  <si>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</si>
  <si>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</si>
  <si>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</si>
  <si>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</si>
  <si>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</si>
  <si>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</si>
  <si>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</si>
  <si>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</si>
  <si>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</si>
  <si>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</si>
  <si>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</si>
  <si>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</si>
  <si>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</si>
  <si>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</si>
  <si>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</si>
  <si>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</si>
  <si>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</si>
  <si>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</si>
  <si>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</si>
  <si>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</si>
  <si>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</si>
  <si>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</si>
  <si>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</si>
  <si>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</si>
  <si>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</si>
  <si>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</si>
  <si>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</si>
  <si>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</si>
  <si>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</si>
  <si>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</si>
  <si>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</si>
  <si>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</si>
  <si>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</si>
  <si>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</si>
  <si>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</si>
  <si>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</si>
  <si>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</si>
  <si>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</si>
  <si>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</si>
  <si>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</si>
  <si>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</si>
  <si>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</si>
  <si>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</si>
  <si>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</si>
  <si>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</si>
  <si>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</si>
  <si>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</si>
  <si>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</si>
  <si>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</si>
  <si>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</si>
  <si>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</si>
  <si>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</si>
  <si>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</si>
  <si>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</si>
  <si>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</si>
  <si>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</si>
  <si>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</si>
  <si>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</si>
  <si>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</si>
  <si>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</si>
  <si>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</si>
  <si>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</si>
  <si>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</si>
  <si>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</si>
  <si>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</si>
  <si>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</si>
  <si>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</si>
  <si>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</si>
  <si>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</si>
  <si>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</si>
  <si>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</si>
  <si>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</si>
  <si>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</si>
  <si>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</si>
  <si>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</si>
  <si>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</si>
  <si>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</si>
  <si>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</si>
  <si>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</si>
  <si>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</si>
  <si>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</si>
  <si>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</si>
  <si>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</si>
  <si>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</si>
  <si>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</si>
  <si>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</si>
  <si>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</si>
  <si>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</si>
  <si>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</si>
  <si>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</si>
  <si>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</si>
  <si>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</si>
  <si>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</si>
  <si>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</si>
  <si>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</si>
  <si>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</si>
  <si>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</si>
  <si>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</si>
  <si>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</si>
  <si>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</si>
  <si>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</si>
  <si>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</si>
  <si>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</si>
  <si>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</si>
  <si>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</si>
  <si>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</si>
  <si>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</si>
  <si>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</si>
  <si>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</si>
  <si>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</si>
  <si>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</si>
  <si>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</si>
  <si>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</si>
  <si>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</si>
  <si>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</si>
  <si>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</si>
  <si>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</si>
  <si>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</si>
  <si>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</si>
  <si>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</si>
  <si>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</si>
  <si>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</si>
  <si>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</si>
  <si>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</si>
  <si>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</si>
  <si>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</si>
  <si>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</si>
  <si>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</si>
  <si>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</si>
  <si>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</si>
  <si>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</si>
  <si>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</si>
  <si>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</si>
  <si>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</si>
  <si>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</si>
  <si>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</si>
  <si>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</si>
  <si>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</si>
  <si>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</si>
  <si>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</si>
  <si>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</si>
  <si>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</si>
  <si>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</si>
  <si>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</si>
  <si>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</si>
  <si>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</si>
  <si>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</si>
  <si>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</si>
  <si>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</si>
  <si>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</si>
  <si>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</si>
  <si>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</si>
  <si>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</si>
  <si>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</si>
  <si>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</si>
  <si>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</si>
  <si>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</si>
  <si>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</si>
  <si>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</si>
  <si>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</si>
  <si>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</si>
  <si>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</si>
  <si>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</si>
  <si>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</si>
  <si>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</si>
  <si>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</si>
  <si>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</si>
  <si>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</si>
  <si>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</si>
  <si>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</si>
  <si>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</si>
  <si>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</si>
  <si>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</si>
  <si>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</si>
  <si>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</si>
  <si>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</si>
  <si>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</si>
  <si>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</si>
  <si>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</si>
  <si>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</si>
  <si>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</si>
  <si>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</si>
  <si>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</si>
  <si>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</si>
  <si>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</si>
  <si>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</si>
  <si>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</si>
  <si>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</si>
  <si>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</si>
  <si>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</si>
  <si>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</si>
  <si>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</si>
  <si>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</si>
  <si>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</si>
  <si>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</si>
  <si>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</si>
  <si>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</si>
  <si>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</si>
  <si>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</si>
  <si>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</si>
  <si>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</si>
  <si>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</si>
  <si>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</si>
  <si>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</si>
  <si>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</si>
  <si>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</si>
  <si>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</si>
  <si>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</si>
  <si>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</si>
  <si>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</si>
  <si>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</si>
  <si>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</si>
  <si>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</si>
  <si>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</si>
  <si>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</si>
  <si>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</si>
  <si>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</si>
  <si>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</si>
  <si>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</si>
  <si>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</si>
  <si>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</si>
  <si>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</si>
  <si>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</si>
  <si>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</si>
  <si>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</si>
  <si>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</si>
  <si>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</si>
  <si>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</si>
  <si>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</si>
  <si>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</si>
  <si>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</si>
  <si>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</si>
  <si>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</si>
  <si>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</si>
  <si>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</si>
  <si>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</si>
  <si>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</si>
  <si>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</si>
  <si>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</si>
  <si>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</si>
  <si>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</si>
  <si>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</si>
  <si>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</si>
  <si>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</si>
  <si>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</si>
  <si>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</si>
  <si>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</si>
  <si>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</si>
  <si>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</si>
  <si>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</si>
  <si>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</si>
  <si>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</si>
  <si>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</si>
  <si>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</si>
  <si>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</si>
  <si>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</si>
  <si>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</si>
  <si>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</si>
  <si>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</si>
  <si>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</si>
  <si>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</si>
  <si>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</si>
  <si>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</si>
  <si>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</si>
  <si>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</si>
  <si>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</si>
  <si>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</si>
  <si>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</si>
  <si>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</si>
  <si>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</si>
  <si>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</si>
  <si>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</si>
  <si>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</si>
  <si>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</si>
  <si>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</si>
  <si>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</si>
  <si>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</si>
  <si>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</si>
  <si>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</si>
  <si>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</si>
  <si>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</si>
  <si>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</si>
  <si>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</si>
  <si>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</si>
  <si>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</si>
  <si>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</si>
  <si>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</si>
  <si>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</si>
  <si>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</si>
  <si>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</si>
  <si>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</si>
  <si>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</si>
  <si>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</si>
  <si>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</si>
  <si>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</si>
  <si>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</si>
  <si>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</si>
  <si>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</si>
  <si>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</si>
  <si>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</si>
  <si>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</si>
  <si>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</si>
  <si>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</si>
  <si>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</si>
  <si>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</si>
  <si>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</si>
  <si>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</si>
  <si>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</si>
  <si>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</si>
  <si>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</si>
  <si>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</si>
  <si>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</si>
  <si>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</si>
  <si>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</si>
  <si>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</si>
  <si>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</si>
  <si>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</si>
  <si>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</si>
  <si>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</si>
  <si>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</si>
  <si>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</si>
  <si>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</si>
  <si>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</si>
  <si>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</si>
  <si>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</si>
  <si>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</si>
  <si>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</si>
  <si>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</si>
  <si>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</si>
  <si>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</si>
  <si>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</si>
  <si>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</si>
  <si>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</si>
  <si>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</si>
  <si>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</si>
  <si>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</si>
  <si>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</si>
  <si>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</si>
  <si>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</si>
  <si>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</si>
  <si>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</si>
  <si>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</si>
  <si>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</si>
  <si>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</si>
  <si>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</si>
  <si>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</si>
  <si>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</si>
  <si>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</si>
  <si>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</si>
  <si>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</si>
  <si>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</si>
  <si>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</si>
  <si>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</si>
  <si>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</si>
  <si>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</si>
  <si>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</si>
  <si>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</si>
  <si>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</si>
  <si>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</si>
  <si>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</si>
  <si>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</si>
  <si>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</si>
  <si>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</si>
  <si>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</si>
  <si>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</si>
  <si>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</si>
  <si>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</si>
  <si>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</si>
  <si>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</si>
  <si>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</si>
  <si>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</si>
  <si>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</si>
  <si>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</si>
  <si>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</si>
  <si>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</si>
  <si>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</si>
  <si>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</si>
  <si>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</si>
  <si>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</si>
  <si>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</si>
  <si>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</si>
  <si>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</si>
  <si>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</si>
  <si>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</si>
  <si>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</si>
  <si>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</si>
  <si>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</si>
  <si>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</si>
  <si>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</si>
  <si>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</si>
  <si>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</si>
  <si>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</si>
  <si>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</si>
  <si>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</si>
  <si>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</si>
  <si>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</si>
  <si>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</si>
  <si>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</si>
  <si>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</si>
  <si>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</si>
  <si>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</si>
  <si>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</si>
  <si>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</si>
  <si>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</si>
  <si>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</si>
  <si>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</si>
  <si>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</si>
  <si>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</si>
  <si>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</si>
  <si>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</si>
  <si>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</si>
  <si>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</si>
  <si>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</si>
  <si>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</si>
  <si>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</si>
  <si>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</si>
  <si>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</si>
  <si>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</si>
  <si>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</si>
  <si>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</si>
  <si>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</si>
  <si>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</si>
  <si>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</si>
  <si>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</si>
  <si>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</si>
  <si>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</si>
  <si>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</si>
  <si>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</si>
  <si>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</si>
  <si>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</si>
  <si>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</si>
  <si>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</si>
  <si>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</si>
  <si>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</si>
  <si>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</si>
  <si>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</si>
  <si>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</si>
  <si>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</si>
  <si>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</si>
  <si>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</si>
  <si>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</si>
  <si>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</si>
  <si>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</si>
  <si>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</si>
  <si>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</si>
  <si>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</si>
  <si>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</si>
  <si>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</si>
  <si>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</si>
  <si>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</si>
  <si>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</si>
  <si>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</si>
  <si>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</si>
  <si>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</si>
  <si>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</si>
  <si>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</si>
  <si>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</si>
  <si>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</si>
  <si>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</si>
  <si>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</si>
  <si>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</si>
  <si>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</si>
  <si>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</si>
  <si>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</si>
  <si>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</si>
  <si>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</si>
  <si>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</si>
  <si>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</si>
  <si>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</si>
  <si>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</si>
  <si>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</si>
  <si>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</si>
  <si>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</si>
  <si>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</si>
  <si>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</si>
  <si>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</si>
  <si>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</si>
  <si>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</si>
  <si>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</si>
  <si>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</si>
  <si>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</si>
  <si>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</si>
  <si>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</si>
  <si>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</si>
  <si>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</si>
  <si>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</si>
  <si>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</si>
  <si>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</si>
  <si>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</si>
  <si>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</si>
  <si>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</si>
  <si>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</si>
  <si>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</si>
  <si>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</si>
  <si>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</si>
  <si>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</si>
  <si>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</si>
  <si>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</si>
  <si>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</si>
  <si>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</si>
  <si>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</si>
  <si>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</si>
  <si>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</si>
  <si>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</si>
  <si>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</si>
  <si>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</si>
  <si>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</si>
  <si>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</si>
  <si>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</si>
  <si>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</si>
  <si>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</si>
  <si>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</si>
  <si>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</si>
  <si>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</si>
  <si>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</si>
  <si>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</si>
  <si>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</si>
  <si>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</si>
  <si>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</si>
  <si>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</si>
  <si>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</si>
  <si>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</si>
  <si>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</si>
  <si>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</si>
  <si>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</si>
  <si>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</si>
  <si>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</si>
  <si>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</si>
  <si>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</si>
  <si>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</si>
  <si>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</si>
  <si>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</si>
  <si>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</si>
  <si>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</si>
  <si>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</si>
  <si>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</si>
  <si>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</si>
  <si>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</si>
  <si>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</si>
  <si>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</si>
  <si>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</si>
  <si>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</si>
  <si>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</si>
  <si>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</si>
  <si>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</si>
  <si>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</si>
  <si>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</si>
  <si>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</si>
  <si>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</si>
  <si>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</si>
  <si>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</si>
  <si>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</si>
  <si>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</si>
  <si>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</si>
  <si>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</si>
  <si>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</si>
  <si>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</si>
  <si>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</si>
  <si>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</si>
  <si>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</si>
  <si>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</si>
  <si>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</si>
  <si>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</si>
  <si>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</si>
  <si>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</si>
  <si>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</si>
  <si>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</si>
  <si>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</si>
  <si>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</si>
  <si>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</si>
  <si>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</si>
  <si>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</si>
  <si>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</si>
  <si>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</si>
  <si>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</si>
  <si>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</si>
  <si>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</si>
  <si>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</si>
  <si>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</si>
  <si>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</si>
  <si>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</si>
  <si>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</si>
  <si>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</si>
  <si>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</si>
  <si>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</si>
  <si>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</si>
  <si>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</si>
  <si>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</si>
  <si>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</si>
  <si>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</si>
  <si>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</si>
  <si>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</si>
  <si>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</si>
  <si>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</si>
  <si>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</si>
  <si>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</si>
  <si>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</si>
  <si>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</si>
  <si>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</si>
  <si>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</si>
  <si>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</si>
  <si>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</si>
  <si>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</si>
  <si>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</si>
  <si>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</si>
  <si>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</si>
  <si>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</si>
  <si>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</si>
  <si>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</si>
  <si>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</si>
  <si>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</si>
  <si>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</si>
  <si>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</si>
  <si>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</si>
  <si>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</si>
  <si>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</si>
  <si>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</si>
  <si>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</si>
  <si>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</si>
  <si>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</si>
  <si>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</si>
  <si>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</si>
  <si>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</si>
  <si>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</si>
  <si>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</si>
  <si>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</si>
  <si>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</si>
  <si>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</si>
  <si>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</si>
  <si>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</si>
  <si>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</si>
  <si>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</si>
  <si>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</si>
  <si>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</si>
  <si>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</si>
  <si>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</si>
  <si>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</si>
  <si>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</si>
  <si>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</si>
  <si>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</si>
  <si>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</si>
  <si>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</si>
  <si>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</si>
  <si>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</si>
  <si>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</si>
  <si>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</si>
  <si>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</si>
  <si>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</si>
  <si>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</si>
  <si>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</si>
  <si>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</si>
  <si>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</si>
  <si>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</si>
  <si>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</si>
  <si>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</si>
  <si>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</si>
  <si>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</si>
  <si>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</si>
  <si>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</si>
  <si>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</si>
  <si>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</si>
  <si>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</si>
  <si>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</si>
  <si>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</si>
  <si>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</si>
  <si>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</si>
  <si>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</si>
  <si>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</si>
  <si>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</si>
  <si>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</si>
  <si>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</si>
  <si>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</si>
  <si>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</si>
  <si>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</si>
  <si>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</si>
  <si>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</si>
  <si>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</si>
  <si>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</si>
  <si>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</si>
  <si>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</si>
  <si>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</si>
  <si>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</si>
  <si>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</si>
  <si>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</si>
  <si>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</si>
  <si>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</si>
  <si>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</si>
  <si>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</si>
  <si>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</si>
  <si>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</si>
  <si>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</si>
  <si>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</si>
  <si>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</si>
  <si>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</si>
  <si>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</si>
  <si>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</si>
  <si>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</si>
  <si>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</si>
  <si>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</si>
  <si>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</si>
  <si>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</si>
  <si>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</si>
  <si>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</si>
  <si>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</si>
  <si>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</si>
  <si>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</si>
  <si>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</si>
  <si>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</si>
  <si>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</si>
  <si>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</si>
  <si>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</si>
  <si>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</si>
  <si>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</si>
  <si>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</si>
  <si>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</si>
  <si>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</si>
  <si>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</si>
  <si>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</si>
  <si>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</si>
  <si>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</si>
  <si>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</si>
  <si>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</si>
  <si>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</si>
  <si>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</si>
  <si>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</si>
  <si>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</si>
  <si>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</si>
  <si>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</si>
  <si>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</si>
  <si>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</si>
  <si>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</si>
  <si>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</si>
  <si>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</si>
  <si>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</si>
  <si>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</si>
  <si>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</si>
  <si>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</si>
  <si>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</si>
  <si>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</si>
  <si>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</si>
  <si>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</si>
  <si>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</si>
  <si>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</si>
  <si>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</si>
  <si>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</si>
  <si>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</si>
  <si>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</si>
  <si>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</si>
  <si>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</si>
  <si>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</si>
  <si>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</si>
  <si>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</si>
  <si>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</si>
  <si>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</si>
  <si>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</si>
  <si>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</si>
  <si>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</si>
  <si>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</si>
  <si>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</si>
  <si>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</si>
  <si>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</si>
  <si>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</si>
  <si>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</si>
  <si>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</si>
  <si>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</si>
  <si>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</si>
  <si>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</si>
  <si>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</si>
  <si>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</si>
  <si>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</si>
  <si>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</si>
  <si>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</si>
  <si>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</si>
  <si>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</si>
  <si>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</si>
  <si>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</si>
  <si>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</si>
  <si>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</si>
  <si>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</si>
  <si>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</si>
  <si>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</si>
  <si>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</si>
  <si>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</si>
  <si>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</si>
  <si>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</si>
  <si>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</si>
  <si>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</si>
  <si>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</si>
  <si>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</si>
  <si>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</si>
  <si>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</si>
  <si>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</si>
  <si>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</si>
  <si>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</si>
  <si>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</si>
  <si>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</si>
  <si>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</si>
  <si>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</si>
  <si>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</si>
  <si>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</si>
  <si>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</si>
  <si>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</si>
  <si>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</si>
  <si>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</si>
  <si>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</si>
  <si>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</si>
  <si>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</si>
  <si>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</si>
  <si>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</si>
  <si>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</si>
  <si>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</si>
  <si>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</si>
  <si>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</si>
  <si>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</si>
  <si>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</si>
  <si>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</si>
  <si>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</si>
  <si>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</si>
  <si>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</si>
  <si>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</si>
  <si>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</si>
  <si>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</si>
  <si>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</si>
  <si>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</si>
  <si>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</si>
  <si>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</si>
  <si>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</si>
  <si>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</si>
  <si>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</si>
  <si>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</si>
  <si>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</si>
  <si>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</si>
  <si>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</si>
  <si>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</si>
  <si>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</si>
  <si>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</si>
  <si>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</si>
  <si>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</si>
  <si>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</si>
  <si>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</si>
  <si>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</si>
  <si>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</si>
  <si>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</si>
  <si>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</si>
  <si>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</si>
  <si>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</si>
  <si>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</si>
  <si>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</si>
  <si>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</si>
  <si>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</si>
  <si>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</si>
  <si>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</si>
  <si>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</si>
  <si>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</si>
  <si>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</si>
  <si>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</si>
  <si>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</si>
  <si>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</si>
  <si>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</si>
  <si>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</si>
  <si>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</si>
  <si>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</si>
  <si>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</si>
  <si>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</si>
  <si>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</si>
  <si>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</si>
  <si>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</si>
  <si>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</si>
  <si>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</si>
  <si>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</si>
  <si>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</si>
  <si>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</si>
  <si>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</si>
  <si>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</si>
  <si>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</si>
  <si>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</si>
  <si>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</si>
  <si>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</si>
  <si>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</si>
  <si>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</si>
  <si>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</si>
  <si>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</si>
  <si>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</si>
  <si>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</si>
  <si>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</si>
  <si>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</si>
  <si>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</si>
  <si>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</si>
  <si>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</si>
  <si>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</si>
  <si>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</si>
  <si>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</si>
  <si>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</si>
  <si>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</si>
  <si>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</si>
  <si>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</si>
  <si>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</si>
  <si>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</si>
  <si>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</si>
  <si>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</si>
  <si>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</si>
  <si>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</si>
  <si>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</si>
  <si>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</si>
  <si>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</si>
  <si>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</si>
  <si>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</si>
  <si>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</si>
  <si>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</si>
  <si>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</si>
  <si>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</si>
  <si>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</si>
  <si>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</si>
  <si>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</si>
  <si>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</si>
  <si>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</si>
  <si>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</si>
  <si>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</si>
  <si>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</si>
  <si>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</si>
  <si>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</si>
  <si>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</si>
  <si>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</si>
  <si>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</si>
  <si>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</si>
  <si>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</si>
  <si>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</si>
  <si>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</si>
  <si>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</si>
  <si>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</si>
  <si>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</si>
  <si>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</si>
  <si>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</si>
  <si>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</si>
  <si>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</si>
  <si>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</si>
  <si>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</si>
  <si>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</si>
  <si>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</si>
  <si>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</si>
  <si>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</si>
  <si>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</si>
  <si>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</si>
  <si>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</si>
  <si>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</si>
  <si>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</si>
  <si>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</si>
  <si>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</si>
  <si>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</si>
  <si>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</si>
  <si>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</si>
  <si>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</si>
  <si>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</si>
  <si>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</si>
  <si>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</si>
  <si>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</si>
  <si>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</si>
  <si>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</si>
  <si>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</si>
  <si>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</si>
  <si>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</si>
  <si>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</si>
  <si>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</si>
  <si>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</si>
  <si>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</si>
  <si>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</si>
  <si>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</si>
  <si>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</si>
  <si>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</si>
  <si>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</si>
  <si>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</si>
  <si>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</si>
  <si>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</si>
  <si>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</si>
  <si>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</si>
  <si>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</si>
  <si>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</si>
  <si>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</si>
  <si>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</si>
  <si>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</si>
  <si>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</si>
  <si>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</si>
  <si>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</si>
  <si>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</si>
  <si>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</si>
  <si>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</si>
  <si>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</si>
  <si>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</si>
  <si>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</si>
  <si>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</si>
  <si>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</si>
  <si>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</si>
  <si>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</si>
  <si>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</si>
  <si>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</si>
  <si>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</si>
  <si>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</si>
  <si>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</si>
  <si>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</si>
  <si>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</si>
  <si>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</si>
  <si>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</si>
  <si>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</si>
  <si>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</si>
  <si>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</si>
  <si>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</si>
  <si>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</si>
  <si>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</si>
  <si>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</si>
  <si>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</si>
  <si>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</si>
  <si>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</si>
  <si>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</si>
  <si>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</si>
  <si>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</si>
  <si>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</si>
  <si>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</si>
  <si>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</si>
  <si>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</si>
  <si>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</si>
  <si>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</si>
  <si>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</si>
  <si>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</si>
  <si>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</si>
  <si>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</si>
  <si>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</si>
  <si>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</si>
  <si>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</si>
  <si>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</si>
  <si>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</si>
  <si>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</si>
  <si>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</si>
  <si>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</si>
  <si>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</si>
  <si>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</si>
  <si>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</si>
  <si>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</si>
  <si>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</si>
  <si>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</si>
  <si>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</si>
  <si>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</si>
  <si>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</si>
  <si>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</si>
  <si>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</si>
  <si>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</si>
  <si>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</si>
  <si>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</si>
  <si>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</si>
  <si>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</si>
  <si>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</si>
  <si>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</si>
  <si>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</si>
  <si>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</si>
  <si>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</si>
  <si>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</si>
  <si>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</si>
  <si>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</si>
  <si>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</si>
  <si>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</si>
  <si>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</si>
  <si>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</si>
  <si>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</si>
  <si>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</si>
  <si>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</si>
  <si>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</si>
  <si>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</si>
  <si>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</si>
  <si>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</si>
  <si>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</si>
  <si>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</si>
  <si>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</si>
  <si>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</si>
  <si>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</si>
  <si>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</si>
  <si>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</si>
  <si>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</si>
  <si>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</si>
  <si>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</si>
  <si>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</si>
  <si>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</si>
  <si>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</si>
  <si>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</si>
  <si>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</si>
  <si>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</si>
  <si>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</si>
  <si>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</si>
  <si>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</si>
  <si>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</si>
  <si>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</si>
  <si>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</si>
  <si>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</si>
  <si>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</si>
  <si>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</si>
  <si>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</si>
  <si>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</si>
  <si>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</si>
  <si>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</si>
  <si>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</si>
  <si>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</si>
  <si>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</si>
  <si>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</si>
  <si>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</si>
  <si>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</si>
  <si>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</si>
  <si>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</si>
  <si>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</si>
  <si>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</si>
  <si>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</si>
  <si>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</si>
  <si>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</si>
  <si>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</si>
  <si>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</si>
  <si>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</si>
  <si>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</si>
  <si>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</si>
  <si>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</si>
  <si>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</si>
  <si>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</si>
  <si>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</si>
  <si>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</si>
  <si>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</si>
  <si>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</si>
  <si>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</si>
  <si>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</si>
  <si>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</si>
  <si>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</si>
  <si>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</si>
  <si>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</si>
  <si>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</si>
  <si>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</si>
  <si>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</si>
  <si>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</si>
  <si>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</si>
  <si>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</si>
  <si>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</si>
  <si>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</si>
  <si>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</si>
  <si>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</si>
  <si>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</si>
  <si>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</si>
  <si>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</si>
  <si>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</si>
  <si>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</si>
  <si>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</si>
  <si>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</si>
  <si>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</si>
  <si>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</si>
  <si>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</si>
  <si>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</si>
  <si>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</si>
  <si>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</si>
  <si>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</si>
  <si>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</si>
  <si>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</si>
  <si>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</si>
  <si>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</si>
  <si>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</si>
  <si>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</si>
  <si>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</si>
  <si>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</si>
  <si>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</si>
  <si>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</si>
  <si>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</si>
  <si>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</si>
  <si>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</si>
  <si>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</si>
  <si>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</si>
  <si>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</si>
  <si>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</si>
  <si>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</si>
  <si>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</si>
  <si>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</si>
  <si>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</si>
  <si>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</si>
  <si>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</si>
  <si>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</si>
  <si>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</si>
  <si>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</si>
  <si>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</si>
  <si>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</si>
  <si>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</si>
  <si>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</si>
  <si>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</si>
  <si>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</si>
  <si>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</si>
  <si>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</si>
  <si>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</si>
  <si>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</si>
  <si>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</si>
  <si>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</si>
  <si>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</si>
  <si>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</si>
  <si>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</si>
  <si>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</si>
  <si>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</si>
  <si>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</si>
  <si>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</si>
  <si>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</si>
  <si>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</si>
  <si>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</si>
  <si>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</si>
  <si>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</si>
  <si>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</si>
  <si>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</si>
  <si>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</si>
  <si>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</si>
  <si>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</si>
  <si>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</si>
  <si>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</si>
  <si>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</si>
  <si>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</si>
  <si>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</si>
  <si>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</si>
  <si>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</si>
  <si>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</si>
  <si>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</si>
  <si>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</si>
  <si>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</si>
  <si>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</si>
  <si>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</si>
  <si>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</si>
  <si>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</si>
  <si>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</si>
  <si>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</si>
  <si>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</si>
  <si>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</si>
  <si>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</si>
  <si>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</si>
  <si>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</si>
  <si>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</si>
  <si>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</si>
  <si>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</si>
  <si>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</si>
  <si>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</si>
  <si>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</si>
  <si>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</si>
  <si>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</si>
  <si>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</si>
  <si>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</si>
  <si>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</si>
  <si>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</si>
  <si>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</si>
  <si>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</si>
  <si>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</si>
  <si>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</si>
  <si>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</si>
  <si>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</si>
  <si>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</si>
  <si>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</si>
  <si>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</si>
  <si>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</si>
  <si>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</si>
  <si>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</si>
  <si>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</si>
  <si>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</si>
  <si>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</si>
  <si>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</si>
  <si>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</si>
  <si>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</si>
  <si>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</si>
  <si>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</si>
  <si>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</si>
  <si>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</si>
  <si>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</si>
  <si>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</si>
  <si>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</si>
  <si>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</si>
  <si>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</si>
  <si>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</si>
  <si>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</si>
  <si>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</si>
  <si>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</si>
  <si>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</si>
  <si>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</si>
  <si>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</si>
  <si>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</si>
  <si>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</si>
  <si>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</si>
  <si>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</si>
  <si>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</si>
  <si>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</si>
  <si>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</si>
  <si>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</si>
  <si>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</si>
  <si>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</si>
  <si>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</si>
  <si>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</si>
  <si>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</si>
  <si>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</si>
  <si>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</si>
  <si>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</si>
  <si>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</si>
  <si>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</si>
  <si>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</si>
  <si>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</si>
  <si>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</si>
  <si>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</si>
  <si>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</si>
  <si>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</si>
  <si>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</si>
  <si>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</si>
  <si>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</si>
  <si>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</si>
  <si>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</si>
  <si>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</si>
  <si>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</si>
  <si>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</si>
  <si>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</si>
  <si>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</si>
  <si>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</si>
  <si>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</si>
  <si>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</si>
  <si>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</si>
  <si>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</si>
  <si>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</si>
  <si>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</si>
  <si>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</si>
  <si>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</si>
  <si>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</si>
  <si>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</si>
  <si>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</si>
  <si>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</si>
  <si>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</si>
  <si>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</si>
  <si>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</si>
  <si>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</si>
  <si>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</si>
  <si>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</si>
  <si>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</si>
  <si>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</si>
  <si>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</si>
  <si>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</si>
  <si>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</si>
  <si>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</si>
  <si>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</si>
  <si>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</si>
  <si>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</si>
  <si>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</si>
  <si>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</si>
  <si>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</si>
  <si>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</si>
  <si>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</si>
  <si>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</si>
  <si>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</si>
  <si>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</si>
  <si>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</si>
  <si>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</si>
  <si>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</si>
  <si>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</si>
  <si>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</si>
  <si>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</si>
  <si>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</si>
  <si>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</si>
  <si>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</si>
  <si>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</si>
  <si>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</si>
  <si>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</si>
  <si>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</si>
  <si>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</si>
  <si>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</si>
  <si>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</si>
  <si>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</si>
  <si>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</si>
  <si>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</si>
  <si>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</si>
  <si>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</si>
  <si>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</si>
  <si>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</si>
  <si>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</si>
  <si>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</si>
  <si>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</si>
  <si>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</si>
  <si>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</si>
  <si>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</si>
  <si>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</si>
  <si>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</si>
  <si>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</si>
  <si>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</si>
  <si>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</si>
  <si>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</si>
  <si>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</si>
  <si>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</si>
  <si>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</si>
  <si>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</si>
  <si>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</si>
  <si>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</si>
  <si>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</si>
  <si>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</si>
  <si>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</si>
  <si>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</si>
  <si>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</si>
  <si>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</si>
  <si>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</si>
  <si>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</si>
  <si>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</si>
  <si>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</si>
  <si>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</si>
  <si>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</si>
  <si>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</si>
  <si>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</si>
  <si>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</si>
  <si>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</si>
  <si>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</si>
  <si>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</si>
  <si>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</si>
  <si>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</si>
  <si>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</si>
  <si>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</si>
  <si>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</si>
  <si>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</si>
  <si>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</si>
  <si>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</si>
  <si>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</si>
  <si>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</si>
  <si>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</si>
  <si>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</si>
  <si>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</si>
  <si>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</si>
  <si>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</si>
  <si>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</si>
  <si>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</si>
  <si>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</si>
  <si>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</si>
  <si>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</si>
  <si>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</si>
  <si>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</si>
  <si>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</si>
  <si>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</si>
  <si>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</si>
  <si>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</si>
  <si>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</si>
  <si>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</si>
  <si>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</si>
  <si>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</si>
  <si>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</si>
  <si>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</si>
  <si>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</si>
  <si>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</si>
  <si>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</si>
  <si>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</si>
  <si>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</si>
  <si>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</si>
  <si>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</si>
  <si>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</si>
  <si>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</si>
  <si>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</si>
  <si>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</si>
  <si>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</si>
  <si>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</si>
  <si>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</si>
  <si>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</si>
  <si>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</si>
  <si>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</si>
  <si>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</si>
  <si>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</si>
  <si>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</si>
  <si>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</si>
  <si>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</si>
  <si>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</si>
  <si>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</si>
  <si>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</si>
  <si>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</si>
  <si>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</si>
  <si>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</si>
  <si>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</si>
  <si>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</si>
  <si>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</si>
  <si>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</si>
  <si>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</si>
  <si>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</si>
  <si>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</si>
  <si>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</si>
  <si>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</si>
  <si>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</si>
  <si>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</si>
  <si>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</si>
  <si>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</si>
  <si>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</si>
  <si>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</si>
  <si>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</si>
  <si>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</si>
  <si>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</si>
  <si>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</si>
  <si>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</si>
  <si>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</si>
  <si>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</si>
  <si>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</si>
  <si>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</si>
  <si>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</si>
  <si>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</si>
  <si>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</si>
  <si>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</si>
  <si>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</si>
  <si>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</si>
  <si>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</si>
  <si>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</si>
  <si>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</si>
  <si>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</si>
  <si>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</si>
  <si>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</si>
  <si>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</si>
  <si>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</si>
  <si>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</si>
  <si>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</si>
  <si>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</si>
  <si>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</si>
  <si>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</si>
  <si>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</si>
  <si>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</si>
  <si>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</si>
  <si>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</si>
  <si>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</si>
  <si>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</si>
  <si>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</si>
  <si>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</si>
  <si>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</si>
  <si>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</si>
  <si>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</si>
  <si>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</si>
  <si>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</si>
  <si>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</si>
  <si>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</si>
  <si>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</si>
  <si>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</si>
  <si>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</si>
  <si>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</si>
  <si>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</si>
  <si>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</si>
  <si>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</si>
  <si>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</si>
  <si>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</si>
  <si>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</si>
  <si>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</si>
  <si>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</si>
  <si>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</si>
  <si>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</si>
  <si>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</si>
  <si>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</si>
  <si>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</si>
  <si>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</si>
  <si>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</si>
  <si>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</si>
  <si>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</si>
  <si>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</si>
  <si>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</si>
  <si>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</si>
  <si>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</si>
  <si>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</si>
  <si>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</si>
  <si>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</si>
  <si>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</si>
  <si>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</si>
  <si>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</si>
  <si>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</si>
  <si>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</si>
  <si>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</si>
  <si>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</si>
  <si>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</si>
  <si>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</si>
  <si>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</si>
  <si>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</si>
  <si>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</si>
  <si>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</si>
  <si>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</si>
  <si>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</si>
  <si>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</si>
  <si>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</si>
  <si>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</si>
  <si>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</si>
  <si>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</si>
  <si>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</si>
  <si>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</si>
  <si>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</si>
  <si>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</si>
  <si>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</si>
  <si>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</si>
  <si>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</si>
  <si>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</si>
  <si>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</si>
  <si>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</si>
  <si>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</si>
  <si>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</si>
  <si>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</si>
  <si>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</si>
  <si>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</si>
  <si>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</si>
  <si>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</si>
  <si>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</si>
  <si>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</si>
  <si>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</si>
  <si>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</si>
  <si>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</si>
  <si>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</si>
  <si>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</si>
  <si>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</si>
  <si>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</si>
  <si>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</si>
  <si>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</si>
  <si>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</si>
  <si>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</si>
  <si>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</si>
  <si>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</si>
  <si>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</si>
  <si>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</si>
  <si>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</si>
  <si>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</si>
  <si>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</si>
  <si>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</si>
  <si>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</si>
  <si>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</si>
  <si>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</si>
  <si>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</si>
  <si>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</si>
  <si>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</si>
  <si>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</si>
  <si>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</si>
  <si>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</si>
  <si>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</si>
  <si>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</si>
  <si>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</si>
  <si>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</si>
  <si>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</si>
  <si>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</si>
  <si>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</si>
  <si>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</si>
  <si>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</si>
  <si>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</si>
  <si>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</si>
  <si>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</si>
  <si>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</si>
  <si>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</si>
  <si>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</si>
  <si>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</si>
  <si>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</si>
  <si>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</si>
  <si>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</si>
  <si>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</si>
  <si>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</si>
  <si>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</si>
  <si>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</si>
  <si>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</si>
  <si>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</si>
  <si>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</si>
  <si>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</si>
  <si>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</si>
  <si>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</si>
  <si>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</si>
  <si>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</si>
  <si>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</si>
  <si>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</si>
  <si>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</si>
  <si>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</si>
  <si>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</si>
  <si>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</si>
  <si>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</si>
  <si>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</si>
  <si>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</si>
  <si>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</si>
  <si>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</si>
  <si>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</si>
  <si>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</si>
  <si>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</si>
  <si>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</si>
  <si>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</si>
  <si>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</si>
  <si>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</si>
  <si>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</si>
  <si>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</si>
  <si>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</si>
  <si>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</si>
  <si>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</si>
  <si>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</si>
  <si>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</si>
  <si>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</si>
  <si>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</si>
  <si>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</si>
  <si>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</si>
  <si>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</si>
  <si>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</si>
  <si>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</si>
  <si>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</si>
  <si>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</si>
  <si>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</si>
  <si>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</si>
  <si>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</si>
  <si>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</si>
  <si>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</si>
  <si>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</si>
  <si>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</si>
  <si>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</si>
  <si>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</si>
  <si>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</si>
  <si>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</si>
  <si>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</si>
  <si>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</si>
  <si>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</si>
  <si>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</si>
  <si>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</si>
  <si>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</si>
  <si>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</si>
  <si>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</si>
  <si>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</si>
  <si>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</si>
  <si>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</si>
  <si>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</si>
  <si>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</si>
  <si>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</si>
  <si>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</si>
  <si>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</si>
  <si>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</si>
  <si>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</si>
  <si>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</si>
  <si>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</si>
  <si>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</si>
  <si>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</si>
  <si>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</si>
  <si>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</si>
  <si>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</si>
  <si>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</si>
  <si>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</si>
  <si>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</si>
  <si>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</si>
  <si>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</si>
  <si>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</si>
  <si>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</si>
  <si>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</si>
  <si>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</si>
  <si>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</si>
  <si>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</si>
  <si>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</si>
  <si>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</si>
  <si>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</si>
  <si>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</si>
  <si>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</si>
  <si>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</si>
  <si>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</si>
  <si>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</si>
  <si>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</si>
  <si>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</si>
  <si>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</si>
  <si>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</si>
  <si>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</si>
  <si>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</si>
  <si>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</si>
  <si>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</si>
  <si>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</si>
  <si>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</si>
  <si>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</si>
  <si>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</si>
  <si>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</si>
  <si>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</si>
  <si>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</si>
  <si>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</si>
  <si>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</si>
  <si>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</si>
  <si>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</si>
  <si>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</si>
  <si>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</si>
  <si>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</si>
  <si>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</si>
  <si>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</si>
  <si>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</si>
  <si>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</si>
  <si>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</si>
  <si>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</si>
  <si>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</si>
  <si>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</si>
  <si>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</si>
  <si>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</si>
  <si>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</si>
  <si>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</si>
  <si>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</si>
  <si>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</si>
  <si>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</si>
  <si>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</si>
  <si>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</si>
  <si>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</si>
  <si>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</si>
  <si>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</si>
  <si>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</si>
  <si>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</si>
  <si>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</si>
  <si>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</si>
  <si>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</si>
  <si>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</si>
  <si>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</si>
  <si>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</si>
  <si>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</si>
  <si>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</si>
  <si>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</si>
  <si>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</si>
  <si>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</si>
  <si>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</si>
  <si>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</si>
  <si>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</si>
  <si>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</si>
  <si>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</si>
  <si>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</si>
  <si>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</si>
  <si>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</si>
  <si>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</si>
  <si>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</si>
  <si>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</si>
  <si>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</si>
  <si>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</si>
  <si>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</si>
  <si>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</si>
  <si>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</si>
  <si>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</si>
  <si>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</si>
  <si>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</si>
  <si>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</si>
  <si>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</si>
  <si>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</si>
  <si>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</si>
  <si>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</si>
  <si>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</si>
  <si>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</si>
  <si>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</si>
  <si>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</si>
  <si>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</si>
  <si>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</si>
  <si>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</si>
  <si>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</si>
  <si>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</si>
  <si>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</si>
  <si>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</si>
  <si>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</si>
  <si>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</si>
  <si>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</si>
  <si>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</si>
  <si>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</si>
  <si>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</si>
  <si>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</si>
  <si>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</si>
  <si>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</si>
  <si>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</si>
  <si>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</si>
  <si>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</si>
  <si>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</si>
  <si>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</si>
  <si>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</si>
  <si>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</si>
  <si>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</si>
  <si>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</si>
  <si>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</si>
  <si>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</si>
  <si>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</si>
  <si>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</si>
  <si>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</si>
  <si>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</si>
  <si>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</si>
  <si>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</si>
  <si>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</si>
  <si>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</si>
  <si>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</si>
  <si>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</si>
  <si>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</si>
  <si>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</si>
  <si>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</si>
  <si>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</si>
  <si>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</si>
  <si>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</si>
  <si>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</si>
  <si>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</si>
  <si>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</si>
  <si>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</si>
  <si>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</si>
  <si>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</si>
  <si>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</si>
  <si>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</si>
  <si>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</si>
  <si>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</si>
  <si>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</si>
  <si>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</si>
  <si>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</si>
  <si>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</si>
  <si>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</si>
  <si>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</si>
  <si>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</si>
  <si>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</si>
  <si>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</si>
  <si>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</si>
  <si>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</si>
  <si>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</si>
  <si>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</si>
  <si>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</si>
  <si>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</si>
  <si>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</si>
  <si>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</si>
  <si>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</si>
  <si>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</si>
  <si>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</si>
  <si>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</si>
  <si>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</si>
  <si>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</si>
  <si>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</si>
  <si>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</si>
  <si>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</si>
  <si>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</si>
  <si>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</si>
  <si>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</si>
  <si>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</si>
  <si>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</si>
  <si>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</si>
  <si>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</si>
  <si>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</si>
  <si>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</si>
  <si>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</si>
  <si>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</si>
  <si>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</si>
  <si>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</si>
  <si>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</si>
  <si>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</si>
  <si>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</si>
  <si>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</si>
  <si>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</si>
  <si>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</si>
  <si>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</si>
  <si>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</si>
  <si>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</si>
  <si>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</si>
  <si>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</si>
  <si>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</si>
  <si>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</si>
  <si>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</si>
  <si>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</si>
  <si>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</si>
  <si>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</si>
  <si>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</si>
  <si>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</si>
  <si>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</si>
  <si>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</si>
  <si>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</si>
  <si>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</si>
  <si>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</si>
  <si>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</si>
  <si>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</si>
  <si>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</si>
  <si>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</si>
  <si>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</si>
  <si>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</si>
  <si>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</si>
  <si>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</si>
  <si>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</si>
  <si>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</si>
  <si>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</si>
  <si>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</si>
  <si>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</si>
  <si>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</si>
  <si>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</si>
  <si>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</si>
  <si>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</si>
  <si>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</si>
  <si>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</si>
  <si>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</si>
  <si>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</si>
  <si>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</si>
  <si>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</si>
  <si>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</si>
  <si>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</si>
  <si>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</si>
  <si>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</si>
  <si>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</si>
  <si>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</si>
  <si>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</si>
  <si>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</si>
  <si>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</si>
  <si>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</si>
  <si>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</si>
  <si>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</si>
  <si>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</si>
  <si>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</si>
  <si>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</si>
  <si>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</si>
  <si>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</si>
  <si>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</si>
  <si>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</si>
  <si>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</si>
  <si>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</si>
  <si>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</si>
  <si>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</si>
  <si>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</si>
  <si>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</si>
  <si>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</si>
  <si>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</si>
  <si>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</si>
  <si>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</si>
  <si>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</si>
  <si>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</si>
  <si>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</si>
  <si>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</si>
  <si>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</si>
  <si>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</si>
  <si>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</si>
  <si>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</si>
  <si>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</si>
  <si>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</si>
  <si>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</si>
  <si>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</si>
  <si>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</si>
  <si>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</si>
  <si>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</si>
  <si>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</si>
  <si>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</si>
  <si>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</si>
  <si>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</si>
  <si>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</si>
  <si>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</si>
  <si>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</si>
  <si>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</si>
  <si>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</si>
  <si>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</si>
  <si>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</si>
  <si>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</si>
  <si>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</si>
  <si>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</si>
  <si>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</si>
  <si>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</si>
  <si>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</si>
  <si>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</si>
  <si>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</si>
  <si>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</si>
  <si>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</si>
  <si>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</si>
  <si>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</si>
  <si>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</si>
  <si>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</si>
  <si>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</si>
  <si>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</si>
  <si>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</si>
  <si>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</si>
  <si>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</si>
  <si>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</si>
  <si>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</si>
  <si>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</si>
  <si>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</si>
  <si>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</si>
  <si>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</si>
  <si>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</si>
  <si>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</si>
  <si>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</si>
  <si>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</si>
  <si>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</si>
  <si>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</si>
  <si>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</si>
  <si>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</si>
  <si>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</si>
  <si>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</si>
  <si>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</si>
  <si>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</si>
  <si>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</si>
  <si>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</si>
  <si>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</si>
  <si>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</si>
  <si>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</si>
  <si>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</si>
  <si>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</si>
  <si>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</si>
  <si>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</si>
  <si>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</si>
  <si>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</si>
  <si>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</si>
  <si>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</si>
  <si>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</si>
  <si>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</si>
  <si>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</si>
  <si>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</si>
  <si>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</si>
  <si>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</si>
  <si>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</si>
  <si>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</si>
  <si>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</si>
  <si>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</si>
  <si>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</si>
  <si>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</si>
  <si>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</si>
  <si>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</si>
  <si>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</si>
  <si>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</si>
  <si>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</si>
  <si>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</si>
  <si>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</si>
  <si>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</si>
  <si>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</si>
  <si>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</si>
  <si>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</si>
  <si>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</si>
  <si>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</si>
  <si>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</si>
  <si>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</si>
  <si>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</si>
  <si>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</si>
  <si>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</si>
  <si>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</si>
  <si>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</si>
  <si>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</si>
  <si>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</si>
  <si>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</si>
  <si>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</si>
  <si>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</si>
  <si>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</si>
  <si>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</si>
  <si>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</si>
  <si>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</si>
  <si>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</si>
  <si>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</si>
  <si>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</si>
  <si>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</si>
  <si>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</si>
  <si>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</si>
  <si>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</si>
  <si>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</si>
  <si>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</si>
  <si>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</si>
  <si>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</si>
  <si>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</si>
  <si>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</si>
  <si>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</si>
  <si>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</si>
  <si>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</si>
  <si>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</si>
  <si>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</si>
  <si>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</si>
  <si>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</si>
  <si>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</si>
  <si>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</si>
  <si>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</si>
  <si>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</si>
  <si>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</si>
  <si>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</si>
  <si>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</si>
  <si>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</si>
  <si>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</si>
  <si>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</si>
  <si>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</si>
  <si>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</si>
  <si>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</si>
  <si>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</si>
  <si>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</si>
  <si>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</si>
  <si>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</si>
  <si>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</si>
  <si>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</si>
  <si>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</si>
  <si>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</si>
  <si>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</si>
  <si>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</si>
  <si>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</si>
  <si>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</si>
  <si>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</si>
  <si>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</si>
  <si>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</si>
  <si>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</si>
  <si>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</si>
  <si>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</si>
  <si>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</si>
  <si>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</si>
  <si>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</si>
  <si>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</si>
  <si>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</si>
  <si>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</si>
  <si>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</si>
  <si>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</si>
  <si>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</si>
  <si>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</si>
  <si>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</si>
  <si>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</si>
  <si>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</si>
  <si>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</si>
  <si>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</si>
  <si>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</si>
  <si>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</si>
  <si>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</si>
  <si>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</si>
  <si>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</si>
  <si>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</si>
  <si>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</si>
  <si>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</si>
  <si>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</si>
  <si>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</si>
  <si>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</si>
  <si>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</si>
  <si>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</si>
  <si>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</si>
  <si>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</si>
  <si>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</si>
  <si>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</si>
  <si>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</si>
  <si>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</si>
  <si>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</si>
  <si>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</si>
  <si>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</si>
  <si>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</si>
  <si>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</si>
  <si>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</si>
  <si>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</si>
  <si>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</si>
  <si>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</si>
  <si>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</si>
  <si>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</si>
  <si>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</si>
  <si>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</si>
  <si>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</si>
  <si>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</si>
  <si>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</si>
  <si>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</si>
  <si>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</si>
  <si>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</si>
  <si>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</si>
  <si>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</si>
  <si>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</si>
  <si>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</si>
  <si>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</si>
  <si>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</si>
  <si>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</si>
  <si>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</si>
  <si>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</si>
  <si>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</si>
  <si>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</si>
  <si>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</si>
  <si>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</si>
  <si>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</si>
  <si>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</si>
  <si>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</si>
  <si>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</si>
  <si>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</si>
  <si>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</si>
  <si>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</si>
  <si>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</si>
  <si>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</si>
  <si>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</si>
  <si>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</si>
  <si>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</si>
  <si>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</si>
  <si>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</si>
  <si>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</si>
  <si>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</si>
  <si>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</si>
  <si>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</si>
  <si>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</si>
  <si>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</si>
  <si>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</si>
  <si>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</si>
  <si>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</si>
  <si>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</si>
  <si>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</si>
  <si>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</si>
  <si>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</si>
  <si>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</si>
  <si>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</si>
  <si>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</si>
  <si>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</si>
  <si>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</si>
  <si>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</si>
  <si>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</si>
  <si>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</si>
  <si>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</si>
  <si>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</si>
  <si>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</si>
  <si>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</si>
  <si>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</si>
  <si>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</si>
  <si>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</si>
  <si>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</si>
  <si>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</si>
  <si>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</si>
  <si>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</si>
  <si>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</si>
  <si>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</si>
  <si>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</si>
  <si>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</si>
  <si>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</si>
  <si>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</si>
  <si>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</si>
  <si>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</si>
  <si>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</si>
  <si>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</si>
  <si>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</si>
  <si>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</si>
  <si>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</si>
  <si>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</si>
  <si>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</si>
  <si>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</si>
  <si>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</si>
  <si>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</si>
  <si>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</si>
  <si>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</si>
  <si>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</si>
  <si>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</si>
  <si>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</si>
  <si>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</si>
  <si>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</si>
  <si>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</si>
  <si>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</si>
  <si>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</si>
  <si>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</si>
  <si>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</si>
  <si>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</si>
  <si>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</si>
  <si>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</si>
  <si>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</si>
  <si>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</si>
  <si>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</si>
  <si>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</si>
  <si>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</si>
  <si>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</si>
  <si>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</si>
  <si>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</si>
  <si>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</si>
  <si>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</si>
  <si>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</si>
  <si>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</si>
  <si>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</si>
  <si>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</si>
  <si>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</si>
  <si>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</si>
  <si>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</si>
  <si>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</si>
  <si>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</si>
  <si>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</si>
  <si>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</si>
  <si>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</si>
  <si>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</si>
  <si>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</si>
  <si>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</si>
  <si>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</si>
  <si>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</si>
  <si>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</si>
  <si>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</si>
  <si>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</si>
  <si>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</si>
  <si>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</si>
  <si>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</si>
  <si>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</si>
  <si>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</si>
  <si>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</si>
  <si>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</si>
  <si>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</si>
  <si>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</si>
  <si>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</si>
  <si>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</si>
  <si>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</si>
  <si>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</si>
  <si>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</si>
  <si>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</si>
  <si>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</si>
  <si>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</si>
  <si>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</si>
  <si>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</si>
  <si>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</si>
  <si>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</si>
  <si>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</si>
  <si>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</si>
  <si>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</si>
  <si>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</si>
  <si>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</si>
  <si>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</si>
  <si>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</si>
  <si>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</si>
  <si>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</si>
  <si>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</si>
  <si>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</si>
  <si>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</si>
  <si>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</si>
  <si>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</si>
  <si>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</si>
  <si>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</si>
  <si>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</si>
  <si>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</si>
  <si>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</si>
  <si>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</si>
  <si>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</si>
  <si>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</si>
  <si>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</si>
  <si>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</si>
  <si>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</si>
  <si>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</si>
  <si>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</si>
  <si>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</si>
  <si>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</si>
  <si>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</si>
  <si>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</si>
  <si>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</si>
  <si>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</si>
  <si>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</si>
  <si>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</si>
  <si>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</si>
  <si>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</si>
  <si>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</si>
  <si>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</si>
  <si>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</si>
  <si>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</si>
  <si>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</si>
  <si>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</si>
  <si>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</si>
  <si>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</si>
  <si>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</si>
  <si>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</si>
  <si>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</si>
  <si>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</si>
  <si>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</si>
  <si>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</si>
  <si>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</si>
  <si>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</si>
  <si>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</si>
  <si>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</si>
  <si>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</si>
  <si>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</si>
  <si>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</si>
  <si>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</si>
  <si>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</si>
  <si>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</si>
  <si>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</si>
  <si>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</si>
  <si>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</si>
  <si>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</si>
  <si>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</si>
  <si>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</si>
  <si>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</si>
  <si>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</si>
  <si>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</si>
  <si>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</si>
  <si>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</si>
  <si>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</si>
  <si>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</si>
  <si>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</si>
  <si>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</si>
  <si>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</si>
  <si>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</si>
  <si>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</si>
  <si>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</si>
  <si>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</si>
  <si>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</si>
  <si>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</si>
  <si>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</si>
  <si>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</si>
  <si>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</si>
  <si>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</si>
  <si>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</si>
  <si>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</si>
  <si>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</si>
  <si>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</si>
  <si>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</si>
  <si>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</si>
  <si>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</si>
  <si>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</si>
  <si>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</si>
  <si>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</si>
  <si>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</si>
  <si>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</si>
  <si>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</si>
  <si>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</si>
  <si>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</si>
  <si>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</si>
  <si>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</si>
  <si>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</si>
  <si>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</si>
  <si>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</si>
  <si>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</si>
  <si>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</si>
  <si>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</si>
  <si>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</si>
  <si>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</si>
  <si>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</si>
  <si>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</si>
  <si>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</si>
  <si>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</si>
  <si>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</si>
  <si>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</si>
  <si>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</si>
  <si>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</si>
  <si>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</si>
  <si>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</si>
  <si>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</si>
  <si>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</si>
  <si>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</si>
  <si>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</si>
  <si>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</si>
  <si>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</si>
  <si>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</si>
  <si>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</si>
  <si>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</si>
  <si>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</si>
  <si>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</si>
  <si>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</si>
  <si>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</si>
  <si>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</si>
  <si>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</si>
  <si>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</si>
  <si>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</si>
  <si>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</si>
  <si>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</si>
  <si>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</si>
  <si>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</si>
  <si>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</si>
  <si>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</si>
  <si>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</si>
  <si>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</si>
  <si>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</si>
  <si>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</si>
  <si>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</si>
  <si>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</si>
  <si>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</si>
  <si>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</si>
  <si>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</si>
  <si>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</si>
  <si>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</si>
  <si>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</si>
  <si>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</si>
  <si>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</si>
  <si>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</si>
  <si>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</si>
  <si>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</si>
  <si>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</si>
  <si>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</si>
  <si>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</si>
  <si>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</si>
  <si>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</si>
  <si>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</si>
  <si>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</si>
  <si>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</si>
  <si>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</si>
  <si>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</si>
  <si>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</si>
  <si>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</si>
  <si>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</si>
  <si>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</si>
  <si>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</si>
  <si>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</si>
  <si>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</si>
  <si>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</si>
  <si>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</si>
  <si>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</si>
  <si>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</si>
  <si>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</si>
  <si>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</si>
  <si>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</si>
  <si>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</si>
  <si>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</si>
  <si>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</si>
  <si>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</si>
  <si>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</si>
  <si>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</si>
  <si>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</si>
  <si>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</si>
  <si>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</si>
  <si>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</si>
  <si>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</si>
  <si>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</si>
  <si>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</si>
  <si>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</si>
  <si>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</si>
  <si>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</si>
  <si>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</si>
  <si>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</si>
  <si>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</si>
  <si>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</si>
  <si>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</si>
  <si>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</si>
  <si>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</si>
  <si>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</si>
  <si>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</si>
  <si>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</si>
  <si>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</si>
  <si>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</si>
  <si>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</si>
  <si>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</si>
  <si>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</si>
  <si>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</si>
  <si>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</si>
  <si>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</si>
  <si>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</si>
  <si>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</si>
  <si>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</si>
  <si>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</si>
  <si>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</si>
  <si>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</si>
  <si>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</si>
  <si>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</si>
  <si>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</si>
  <si>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</si>
  <si>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</si>
  <si>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</si>
  <si>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</si>
  <si>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</si>
  <si>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</si>
  <si>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</si>
  <si>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</si>
  <si>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</si>
  <si>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</si>
  <si>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</si>
  <si>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</si>
  <si>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</si>
  <si>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</si>
  <si>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</si>
  <si>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</si>
  <si>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</si>
  <si>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</si>
  <si>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</si>
  <si>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</si>
  <si>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</si>
  <si>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</si>
  <si>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</si>
  <si>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</si>
  <si>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</si>
  <si>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</si>
  <si>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</si>
  <si>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</si>
  <si>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</si>
  <si>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</si>
  <si>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</si>
  <si>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</si>
  <si>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</si>
  <si>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</si>
  <si>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</si>
  <si>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</si>
  <si>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</si>
  <si>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</si>
  <si>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</si>
  <si>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</si>
  <si>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</si>
  <si>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</si>
  <si>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</si>
  <si>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</si>
  <si>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</si>
  <si>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</si>
  <si>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</si>
  <si>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</si>
  <si>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</si>
  <si>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</si>
  <si>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</si>
  <si>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</si>
  <si>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</si>
  <si>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</si>
  <si>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</si>
  <si>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</si>
  <si>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</si>
  <si>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</si>
  <si>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</si>
  <si>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</si>
  <si>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</si>
  <si>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</si>
  <si>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</si>
  <si>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</si>
  <si>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</si>
  <si>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</si>
  <si>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</si>
  <si>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</si>
  <si>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</si>
  <si>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</si>
  <si>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</si>
  <si>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</si>
  <si>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</si>
  <si>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</si>
  <si>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</si>
  <si>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</si>
  <si>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</si>
  <si>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</si>
  <si>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</si>
  <si>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</si>
  <si>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</si>
  <si>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</si>
  <si>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</si>
  <si>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</si>
  <si>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</si>
  <si>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</si>
  <si>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</si>
  <si>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</si>
  <si>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</si>
  <si>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</si>
  <si>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</si>
  <si>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</si>
  <si>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</si>
  <si>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</si>
  <si>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</si>
  <si>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</si>
  <si>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</si>
  <si>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</si>
  <si>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</si>
  <si>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</si>
  <si>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</si>
  <si>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</si>
  <si>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</si>
  <si>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</si>
  <si>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</si>
  <si>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</si>
  <si>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</si>
  <si>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</si>
  <si>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</si>
  <si>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</si>
  <si>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</si>
  <si>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</si>
  <si>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</si>
  <si>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</si>
  <si>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</si>
  <si>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</si>
  <si>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</si>
  <si>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</si>
  <si>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</si>
  <si>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</si>
  <si>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</si>
  <si>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</si>
  <si>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</si>
  <si>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</si>
  <si>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</si>
  <si>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</si>
  <si>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</si>
  <si>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</si>
  <si>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</si>
  <si>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</si>
  <si>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</si>
  <si>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</si>
  <si>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</si>
  <si>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</si>
  <si>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</si>
  <si>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</si>
  <si>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</si>
  <si>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</si>
  <si>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</si>
  <si>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</si>
  <si>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</si>
  <si>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</si>
  <si>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</si>
  <si>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</si>
  <si>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</si>
  <si>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</si>
  <si>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</si>
  <si>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</si>
  <si>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</si>
  <si>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</si>
  <si>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</si>
  <si>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</si>
  <si>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</si>
  <si>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</si>
  <si>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</si>
  <si>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</si>
  <si>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</si>
  <si>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</si>
  <si>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</si>
  <si>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</si>
  <si>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</si>
  <si>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</si>
  <si>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</si>
  <si>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</si>
  <si>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</si>
  <si>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</si>
  <si>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</si>
  <si>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</si>
  <si>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</si>
  <si>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</si>
  <si>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</si>
  <si>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</si>
  <si>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</si>
  <si>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</si>
  <si>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</si>
  <si>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</si>
  <si>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</si>
  <si>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</si>
  <si>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</si>
  <si>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</si>
  <si>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</si>
  <si>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</si>
  <si>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</si>
  <si>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</si>
  <si>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</si>
  <si>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</si>
  <si>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</si>
  <si>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</si>
  <si>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</si>
  <si>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</si>
  <si>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</si>
  <si>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</si>
  <si>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</si>
  <si>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</si>
  <si>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</si>
  <si>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</si>
  <si>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</si>
  <si>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</si>
  <si>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</si>
  <si>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</si>
  <si>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</si>
  <si>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</si>
  <si>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</si>
  <si>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</si>
  <si>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</si>
  <si>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</si>
  <si>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</si>
  <si>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</si>
  <si>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</si>
  <si>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</si>
  <si>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</si>
  <si>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</si>
  <si>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</si>
  <si>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</si>
  <si>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</si>
  <si>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</si>
  <si>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</si>
  <si>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</si>
  <si>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</si>
  <si>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</si>
  <si>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</si>
  <si>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</si>
  <si>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</si>
  <si>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</si>
  <si>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</si>
  <si>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</si>
  <si>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</si>
  <si>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</si>
  <si>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</si>
  <si>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</si>
  <si>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</si>
  <si>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</si>
  <si>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</si>
  <si>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</si>
  <si>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</si>
  <si>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</si>
  <si>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</si>
  <si>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</si>
  <si>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</si>
  <si>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</si>
  <si>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</si>
  <si>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</si>
  <si>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</si>
  <si>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</si>
  <si>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</si>
  <si>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</si>
  <si>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</si>
  <si>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</si>
  <si>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</si>
  <si>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</si>
  <si>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</si>
  <si>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</si>
  <si>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</si>
  <si>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</si>
  <si>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</si>
  <si>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</si>
  <si>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</si>
  <si>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</si>
  <si>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</si>
  <si>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</si>
  <si>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</si>
  <si>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</si>
  <si>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</si>
  <si>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</si>
  <si>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</si>
  <si>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</si>
  <si>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</si>
  <si>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</si>
  <si>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</si>
  <si>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</si>
  <si>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</si>
  <si>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</si>
  <si>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</si>
  <si>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</si>
  <si>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</si>
  <si>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</si>
  <si>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</si>
  <si>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</si>
  <si>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</si>
  <si>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</si>
  <si>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</si>
  <si>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</si>
  <si>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</si>
  <si>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</si>
  <si>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</si>
  <si>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</si>
  <si>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</si>
  <si>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</si>
  <si>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</si>
  <si>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</si>
  <si>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</si>
  <si>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</si>
  <si>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</si>
  <si>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</si>
  <si>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</si>
  <si>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</si>
  <si>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</si>
  <si>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</si>
  <si>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</si>
  <si>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</si>
  <si>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</si>
  <si>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</si>
  <si>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</si>
  <si>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</si>
  <si>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</si>
  <si>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</si>
  <si>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</si>
  <si>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</si>
  <si>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</si>
  <si>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</si>
  <si>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</si>
  <si>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</si>
  <si>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</si>
  <si>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</si>
  <si>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</si>
  <si>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</si>
  <si>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</si>
  <si>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</si>
  <si>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</si>
  <si>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</si>
  <si>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</si>
  <si>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</si>
  <si>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</si>
  <si>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</si>
  <si>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</si>
  <si>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</si>
  <si>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</si>
  <si>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</si>
  <si>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</si>
  <si>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</si>
  <si>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</si>
  <si>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</si>
  <si>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</si>
  <si>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</si>
  <si>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</si>
  <si>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</si>
  <si>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</si>
  <si>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</si>
  <si>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</si>
  <si>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</si>
  <si>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</si>
  <si>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</si>
  <si>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</si>
  <si>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</si>
  <si>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</si>
  <si>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</si>
  <si>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</si>
  <si>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</si>
  <si>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</si>
  <si>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</si>
  <si>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</si>
  <si>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</si>
  <si>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</si>
  <si>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</si>
  <si>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</si>
  <si>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</si>
  <si>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</si>
  <si>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</si>
  <si>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</si>
  <si>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</si>
  <si>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</si>
  <si>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</si>
  <si>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</si>
  <si>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</si>
  <si>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</si>
  <si>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</si>
  <si>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</si>
  <si>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</si>
  <si>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</si>
  <si>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</si>
  <si>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</si>
  <si>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</si>
  <si>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</si>
  <si>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</si>
  <si>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</si>
  <si>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</si>
  <si>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</si>
  <si>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</si>
  <si>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</si>
  <si>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</si>
  <si>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</si>
  <si>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</si>
  <si>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</si>
  <si>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</si>
  <si>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</si>
  <si>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</si>
  <si>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</si>
  <si>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</si>
  <si>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</si>
  <si>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</si>
  <si>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</si>
  <si>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</si>
  <si>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</si>
  <si>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</si>
  <si>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</si>
  <si>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</si>
  <si>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</si>
  <si>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</si>
  <si>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</si>
  <si>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</si>
  <si>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</si>
  <si>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</si>
  <si>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</si>
  <si>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</si>
  <si>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</si>
  <si>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</si>
  <si>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</si>
  <si>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</si>
  <si>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</si>
  <si>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</si>
  <si>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</si>
  <si>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</si>
  <si>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</si>
  <si>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</si>
  <si>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</si>
  <si>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</si>
  <si>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</si>
  <si>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</si>
  <si>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</si>
  <si>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</si>
  <si>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</si>
  <si>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</si>
  <si>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</si>
  <si>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</si>
  <si>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</si>
  <si>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</si>
  <si>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</si>
  <si>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</si>
  <si>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</si>
  <si>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</si>
  <si>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</si>
  <si>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</si>
  <si>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</si>
  <si>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</si>
  <si>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</si>
  <si>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</si>
  <si>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</si>
  <si>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</si>
  <si>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</si>
  <si>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</si>
  <si>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</si>
  <si>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</si>
  <si>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</si>
  <si>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</si>
  <si>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</si>
  <si>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</si>
  <si>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</si>
  <si>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</si>
  <si>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</si>
  <si>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</si>
  <si>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</si>
  <si>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</si>
  <si>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</si>
  <si>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</si>
  <si>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</si>
  <si>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</si>
  <si>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</si>
  <si>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</si>
  <si>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</si>
  <si>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</si>
  <si>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</si>
  <si>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</si>
  <si>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</si>
  <si>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</si>
  <si>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</si>
  <si>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</si>
  <si>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</si>
  <si>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</si>
  <si>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</si>
  <si>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</si>
  <si>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</si>
  <si>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</si>
  <si>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</si>
  <si>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</si>
  <si>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</si>
  <si>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</si>
  <si>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</si>
  <si>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</si>
  <si>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</si>
  <si>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</si>
  <si>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</si>
  <si>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</si>
  <si>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</si>
  <si>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</si>
  <si>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</si>
  <si>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</si>
  <si>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</si>
  <si>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</si>
  <si>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</si>
  <si>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</si>
  <si>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</si>
  <si>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</si>
  <si>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</si>
  <si>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</si>
  <si>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</si>
  <si>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</si>
  <si>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</si>
  <si>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</si>
  <si>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</si>
  <si>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</si>
  <si>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</si>
  <si>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2026-01-09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</si>
</sst>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3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5546875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8.7109375" style="1" customWidth="1"/>
    <col min="20" max="20" width="13.7109375" style="1" hidden="1" customWidth="1"/>
    <col min="21" max="22" width="8.7109375" style="1" hidden="1" customWidth="1"/>
    <col min="23" max="16383" width="0" style="1" hidden="1" customWidth="1"/>
    <col min="16384" max="16384" width="1.140625" style="1" hidden="1" customWidth="1"/>
  </cols>
  <sheetData>
    <row r="1" spans="1:21" ht="15" customHeight="1" x14ac:dyDescent="0.4">
      <c r="A1" s="647" t="str">
        <f>texty!A22</f>
        <v>KOVANIE NA VSTAVANÉ SKRINE: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7" t="str">
        <f>texty!A23</f>
        <v>Zákazník: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Názov: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Zákazník:, , IČO: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">
      <c r="A9" s="656" t="str">
        <f>texty!A25</f>
        <v>Ulica: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">
      <c r="A11" s="644" t="str">
        <f>texty!A26</f>
        <v>Mesto, PSČ: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">
      <c r="A13" s="614" t="str">
        <f>texty!A27</f>
        <v>IČO: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">
      <c r="A15" s="614" t="str">
        <f>texty!A28</f>
        <v>Zľava:</v>
      </c>
      <c r="B15" s="615"/>
      <c r="C15" s="616"/>
      <c r="D15" s="617"/>
      <c r="E15" s="206" t="s">
        <v>55</v>
      </c>
      <c r="F15" s="207" t="str">
        <f>texty!A29</f>
        <v>Poznámka: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>Výplň tl. 4 mm ( sklo lebo zrkadlo) - rámové dvere</v>
      </c>
      <c r="B17" s="625"/>
      <c r="C17" s="626"/>
      <c r="D17" s="628" t="str">
        <f>VLOOKUP(D20,cennik!A:B,2,0)</f>
        <v>SEVROLL vzorkovník Úchytkové lišty 2023 - šanon</v>
      </c>
      <c r="E17" s="629"/>
      <c r="F17" s="629"/>
      <c r="G17" s="629"/>
      <c r="H17" s="629"/>
      <c r="I17" s="630"/>
      <c r="J17" s="577"/>
      <c r="K17" s="566"/>
      <c r="L17" s="627" t="str">
        <f>texty!A275</f>
        <v>Malé vzorky profilov</v>
      </c>
      <c r="M17" s="627"/>
      <c r="N17" s="627"/>
      <c r="O17" s="627"/>
      <c r="P17" s="566"/>
      <c r="Q17" s="566"/>
      <c r="R17" s="567"/>
    </row>
    <row r="18" spans="1:18" ht="16.899999999999999" customHeight="1" thickBot="1" x14ac:dyDescent="0.3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15" customHeight="1" thickBot="1" x14ac:dyDescent="0.3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25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">
      <c r="A21" s="222"/>
      <c r="B21" s="580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25">
      <c r="A22" s="639" t="str">
        <f>texty!A30</f>
        <v>Výplň tl. 10mm(lebo sklo/zrkadlo s použitím tesnenia - hr.4 alebo 6mm) - rámové dvere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25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výška až 3 m!</v>
      </c>
      <c r="O24" s="506"/>
      <c r="P24" s="586" t="str">
        <f>texty!A57</f>
        <v>výška až 3,5m!</v>
      </c>
      <c r="Q24" s="502"/>
      <c r="R24" s="507"/>
    </row>
    <row r="25" spans="1:18" ht="107.25" customHeight="1" thickBot="1" x14ac:dyDescent="0.3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25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5" customHeight="1" x14ac:dyDescent="0.25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25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25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25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x14ac:dyDescent="0.25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7" t="str">
        <f>texty!A61</f>
        <v>systém GM 18 (kombinácia DTD 18mm a sklo) (rámový)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(rámový)</v>
      </c>
      <c r="J44" s="673"/>
      <c r="K44" s="673"/>
      <c r="L44" s="673"/>
      <c r="M44" s="212"/>
      <c r="N44" s="666" t="str">
        <f>texty!A220</f>
        <v>Blue 18 mm (bezrámovo)</v>
      </c>
      <c r="O44" s="666"/>
      <c r="P44" s="666"/>
      <c r="Q44" s="666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9" t="str">
        <f>texty!A253</f>
        <v>systém GM 18 (kombinácia DTD 18mm a sklo) (bezrámovo)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 Systém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15" customHeight="1" thickBot="1" x14ac:dyDescent="0.3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25"/>
    <row r="57" spans="1:18" ht="18" x14ac:dyDescent="0.25">
      <c r="A57" s="670" t="str">
        <f>texty!A190</f>
        <v>Ďalšie príslušenstvo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25"/>
    <row r="59" spans="1:18" ht="15" customHeight="1" x14ac:dyDescent="0.25">
      <c r="A59" s="51" t="str">
        <f>texty!A144</f>
        <v>Návod na použitie:</v>
      </c>
    </row>
    <row r="60" spans="1:18" ht="15" customHeight="1" x14ac:dyDescent="0.25">
      <c r="A60" s="1" t="str">
        <f>texty!A134</f>
        <v>1. Vyplnte prosím kontatkné údaje, taktiež môžete zadať svoju zákaznícku zľavu.Tieto údaje sa prenesú na jednotlivé listy.</v>
      </c>
    </row>
    <row r="61" spans="1:18" ht="15" customHeight="1" x14ac:dyDescent="0.25">
      <c r="A61" s="1" t="str">
        <f>texty!A135</f>
        <v>2. Vyberte požadovaný typ úchytného profilu (kliknite na názov profilu pod obrázkom)</v>
      </c>
    </row>
    <row r="62" spans="1:18" ht="15" customHeight="1" x14ac:dyDescent="0.25">
      <c r="A62" s="1" t="str">
        <f>texty!A136</f>
        <v>3. Na stránke so zostavou profilou vyplnte rozmer otvoru.</v>
      </c>
    </row>
    <row r="63" spans="1:18" ht="15" customHeight="1" x14ac:dyDescent="0.25">
      <c r="A63" s="1" t="str">
        <f>texty!A137</f>
        <v>4. Vyplnte počet dverí, z ktorých sa bude zostava skladať</v>
      </c>
    </row>
    <row r="64" spans="1:18" ht="15" customHeight="1" x14ac:dyDescent="0.25">
      <c r="A64" s="1" t="str">
        <f>texty!A138</f>
        <v>5. Vyberte požadovanú farbu profilu (kliknite na okienko so šipkou - rozbalí sa zoznam, tu vyberte farbu)</v>
      </c>
    </row>
    <row r="65" spans="1:19" ht="15" customHeight="1" x14ac:dyDescent="0.25">
      <c r="A65" s="1" t="str">
        <f>texty!A139</f>
        <v>6. V prípade, že chcete dvere rozdeliť deliacími profilmi, doplnte v spodnej časti formuláru potrebný počet líšt</v>
      </c>
    </row>
    <row r="66" spans="1:19" ht="15" customHeight="1" x14ac:dyDescent="0.25">
      <c r="A66" s="1" t="str">
        <f>texty!A140</f>
        <v>7. Pri použití skla alebo zrkadla je nutné použiť tesniaci profil. Vzhľadom k možnej kombinácií skla s doskami</v>
      </c>
    </row>
    <row r="67" spans="1:19" ht="15" customHeight="1" x14ac:dyDescent="0.25">
      <c r="A67" s="1" t="str">
        <f>texty!A141</f>
        <v xml:space="preserve">    nie je možné určiť dĺžku tesnenia predom. V zostave je vypočítaná dĺžka tesnenia na jedno krídlo.</v>
      </c>
    </row>
    <row r="68" spans="1:19" ht="15" customHeight="1" x14ac:dyDescent="0.25">
      <c r="A68" s="1" t="str">
        <f>texty!A142</f>
        <v xml:space="preserve">    Ďalej je spočítaná dĺžka v prípade, že celá zostava je zo skla / zrkadla</v>
      </c>
      <c r="H68" s="190"/>
      <c r="I68" s="190"/>
      <c r="J68" s="190"/>
    </row>
    <row r="69" spans="1:19" ht="15" customHeight="1" x14ac:dyDescent="0.25">
      <c r="A69" s="1" t="str">
        <f>texty!A143</f>
        <v>8. V prípade delenia úchytového profilu je kalkulovaná šírka rezu 5mm.</v>
      </c>
    </row>
    <row r="70" spans="1:19" ht="15" customHeight="1" x14ac:dyDescent="0.25"/>
    <row r="71" spans="1:19" ht="15" customHeight="1" x14ac:dyDescent="0.25">
      <c r="O71" s="561"/>
    </row>
    <row r="72" spans="1:19" ht="16.5" customHeight="1" x14ac:dyDescent="0.25">
      <c r="O72" s="561"/>
    </row>
    <row r="73" spans="1:19" ht="15" customHeight="1" x14ac:dyDescent="0.25">
      <c r="B73" s="143" t="s">
        <v>11409</v>
      </c>
      <c r="F73" s="562"/>
      <c r="G73" s="563"/>
    </row>
    <row r="74" spans="1:19" ht="15" customHeight="1" x14ac:dyDescent="0.25">
      <c r="A74" s="665" t="str">
        <f>texty!A153</f>
        <v>Spracované na základe údajov dodaných výrobcom, chyby vyhradené, zvlášť v prípade hromadnej výroby odporúčame najprv výrobu skúšobného prototypu.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25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25">
      <c r="S76" s="612">
        <v>2</v>
      </c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Bp3ZLJjGsb9zR1uBPVgZbrcrN4Jdq6AF4aKT4JIvpAJllQlTone4BWt0rhDifS0d6SDrOtazIdFDs77jSrwaag==" saltValue="Bl7wpXGJGROjwknHP/jVf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69" activePane="bottomRight" state="frozenSplit"/>
      <selection pane="topRight" activeCell="C1" sqref="C1"/>
      <selection pane="bottomLeft" activeCell="A3" sqref="A3"/>
      <selection pane="bottomRight" activeCell="H99" sqref="H99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f>profil!S76</f>
        <v>2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20041 skrutka 2,5x18mm polguľatá hlava zinok biely</v>
      </c>
      <c r="C3" s="185">
        <f>IF($A$2=1,H3,IF($A$2=2,I3,IF($A$2=3,J3,IF($A$2=4,K3,IF($A$2&gt;4,O3,"zadat jazyk")))))</f>
        <v>2.9409999999999999E-2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12.05189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20223 spona dorazovej kefky</v>
      </c>
      <c r="C4" s="185">
        <f t="shared" ref="C4:C67" si="1">IF($A$2=1,H4,IF($A$2=2,I4,IF($A$2=3,J4,IF($A$2=4,K4,IF($A$2&gt;4,O4,"zadat jazyk")))))</f>
        <v>7.8070000000000001E-2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31.99663</v>
      </c>
      <c r="L4" s="459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20371 skrutkovrut Blue 6,3x45</v>
      </c>
      <c r="C5" s="185">
        <f t="shared" si="1"/>
        <v>0.15614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63.993670000000002</v>
      </c>
      <c r="L5" s="459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 20001 skrutkovrut 6,3x32 SEVROLL a Simple</v>
      </c>
      <c r="C6" s="185">
        <f t="shared" si="1"/>
        <v>0.15614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63.993670000000002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20080 pozicionér spodného vozíka HI-TEC</v>
      </c>
      <c r="C7" s="185">
        <f t="shared" si="1"/>
        <v>0.31226999999999999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127.98692</v>
      </c>
      <c r="L7" s="459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str">
        <f t="shared" si="0"/>
        <v>SEVROLL unášač k tlmiču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dorazový kartáč samolepiaci 6,7x4mm šedý</v>
      </c>
      <c r="C9" s="185">
        <f t="shared" si="1"/>
        <v>0.26933000000000001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106.65582000000001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10163 Simple/Blue pozicionér pre spodný vozík</v>
      </c>
      <c r="C10" s="185">
        <f t="shared" si="1"/>
        <v>0.36431999999999998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149.31799000000001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20240 Simple/Blue pozícionér pre horný vozík</v>
      </c>
      <c r="C11" s="185">
        <f t="shared" si="1"/>
        <v>0.47361999999999999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191.98057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10231 Micra brzda (2ks v balení)</v>
      </c>
      <c r="C12" s="185">
        <f t="shared" si="1"/>
        <v>0.59852000000000005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238.54783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OKE-kartáč dorazový samolepiací 6,7x4mm bielý</v>
      </c>
      <c r="C13" s="185">
        <f t="shared" si="1"/>
        <v>0.75216000000000005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>
        <v>19.584</v>
      </c>
      <c r="I13" s="460">
        <v>0.75216000000000005</v>
      </c>
      <c r="J13" s="460">
        <v>3.2299099999999998</v>
      </c>
      <c r="K13" s="460">
        <v>360.05806999999999</v>
      </c>
      <c r="L13" s="459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20208 brzda k lište Hide N a M</v>
      </c>
      <c r="C14" s="185">
        <f t="shared" si="1"/>
        <v>2.70635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1078.6514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vodiaci tŕň</v>
      </c>
      <c r="C15" s="185">
        <f t="shared" si="1"/>
        <v>0.75466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292.25380999999999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 kartáč dorazový samolepsiaci 6,7x12mm biely</v>
      </c>
      <c r="C16" s="185">
        <f t="shared" si="1"/>
        <v>0.88353999999999999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>
        <v>360.05806999999999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tesnenie na sklo 10/6,4mm</v>
      </c>
      <c r="C17" s="185">
        <f t="shared" si="1"/>
        <v>0.80669999999999997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330.63301999999999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 20171 tesnenie na sklo 10,1/8mm</v>
      </c>
      <c r="C18" s="185">
        <f t="shared" si="1"/>
        <v>0.80669999999999997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330.63301999999999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20019 Exclusive brzda guľatá spodná</v>
      </c>
      <c r="C19" s="185">
        <f t="shared" si="1"/>
        <v>1.1710199999999999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453.49741999999998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20233 záslepka spodného vedenia Simple/Blue priesvitná, guma</v>
      </c>
      <c r="C20" s="185">
        <f t="shared" si="1"/>
        <v>1.01488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415.95776999999998</v>
      </c>
      <c r="L20" s="459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20326 Fix pozicionér pre horný vozík transparentný</v>
      </c>
      <c r="C21" s="185">
        <f t="shared" si="1"/>
        <v>1.0929500000000001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32.256239999999998</v>
      </c>
      <c r="I21" s="460">
        <v>1.0929500000000001</v>
      </c>
      <c r="J21" s="460">
        <v>3.6623999999999999</v>
      </c>
      <c r="K21" s="460">
        <v>447.95440000000002</v>
      </c>
      <c r="L21" s="459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Smart horný vozík</v>
      </c>
      <c r="C23" s="185">
        <f t="shared" si="1"/>
        <v>1.58738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650.60053000000005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Smart spodný vozík</v>
      </c>
      <c r="C24" s="185">
        <f t="shared" si="1"/>
        <v>1.58738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650.60053000000005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horný vozík Simple(18mm)symetr.(L+P)</v>
      </c>
      <c r="C25" s="185">
        <f t="shared" si="1"/>
        <v>2.16614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626.67796999999996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50233 Micra horné/spodné vedenie 1,7m surová</v>
      </c>
      <c r="C26" s="185">
        <f t="shared" si="1"/>
        <v>2.6022599999999998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1037.1649500000001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úhelník Mini 17x11mm 1,7m strieborný</v>
      </c>
      <c r="C27" s="185">
        <f t="shared" si="1"/>
        <v>2.4461200000000001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974.93489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20102 tesnenie na sklo 18/4mm symetrické</v>
      </c>
      <c r="C28" s="185">
        <f t="shared" si="1"/>
        <v>2.3160099999999999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949.23690999999997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20145 tesnenie na sklo 18/8mm symetrické</v>
      </c>
      <c r="C29" s="185">
        <f t="shared" si="1"/>
        <v>2.3160099999999999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949.23690999999997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10221 spodný vozík Blue C rámový systém - 2ks</v>
      </c>
      <c r="C30" s="185">
        <f t="shared" si="1"/>
        <v>2.94055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1205.21075</v>
      </c>
      <c r="L30" s="459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20106 tesnenie na sklo 18/4-4,5mm asymetrické</v>
      </c>
      <c r="C31" s="185">
        <f t="shared" si="1"/>
        <v>2.3056100000000002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>
        <v>68.352530000000002</v>
      </c>
      <c r="I31" s="460">
        <v>2.3056100000000002</v>
      </c>
      <c r="J31" s="460">
        <v>7.6425999999999998</v>
      </c>
      <c r="K31" s="460">
        <v>944.97055</v>
      </c>
      <c r="L31" s="459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spodný vozík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>
        <v>0</v>
      </c>
      <c r="I32" s="460">
        <v>0</v>
      </c>
      <c r="J32" s="460">
        <v>0</v>
      </c>
      <c r="K32" s="460">
        <v>0</v>
      </c>
      <c r="L32" s="459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str">
        <f t="shared" si="0"/>
        <v>SEVROLL spodný vozík DTD 18mm-2ks+pozicionér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uholník Mini 17x11mm 1,7m zlatá</v>
      </c>
      <c r="C34" s="185">
        <f t="shared" si="1"/>
        <v>3.0706699999999998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1223.85472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10218 horný vozík Blue (pro lamino 18mm) rámový L+P</v>
      </c>
      <c r="C35" s="185">
        <f t="shared" si="1"/>
        <v>3.64316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1493.1815999999999</v>
      </c>
      <c r="L35" s="459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00903 uholník Mini 17x11mm 1,7m oliva</v>
      </c>
      <c r="C36" s="185">
        <f t="shared" si="1"/>
        <v>3.0706699999999998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1223.85472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 50235 Micra horné/spodné vedenie 2,35m surová</v>
      </c>
      <c r="C37" s="185">
        <f t="shared" si="1"/>
        <v>3.61714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1441.65932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str">
        <f t="shared" si="0"/>
        <v>SEVROLL 02557 profil "U" pro lamino 10mm 2m strieborná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00103 úhelník Mini 17x11mm 2,35m strieborný</v>
      </c>
      <c r="C39" s="185">
        <f t="shared" si="1"/>
        <v>3.3829400000000001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1348.3144400000001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10239 horný vozík Blue 10mm asymetrický L+P</v>
      </c>
      <c r="C40" s="185">
        <f t="shared" si="1"/>
        <v>3.64316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1493.1815999999999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10217 horný vozík Blue (pro lamino 18mm) bezrámový L+P</v>
      </c>
      <c r="C41" s="185">
        <f t="shared" si="1"/>
        <v>3.64316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1493.1815999999999</v>
      </c>
      <c r="L41" s="459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04053 uholník Mini 17x11mm 1,7m biela lesk</v>
      </c>
      <c r="C42" s="185">
        <f t="shared" si="1"/>
        <v>3.17476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1265.3411599999999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profil "U" Mini na DTD 18mm 3m strieborná</v>
      </c>
      <c r="C44" s="185">
        <f t="shared" si="1"/>
        <v>3.7212299999999998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1483.1457600000001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278 UHOLNÍK K2 1,70M OLIVOVÁ</v>
      </c>
      <c r="C45" s="185">
        <f t="shared" si="1"/>
        <v>4.29373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1711.3223800000001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04313 maska Elegant II 1,7m biela lesk</v>
      </c>
      <c r="C46" s="185">
        <f t="shared" si="1"/>
        <v>3.3308900000000001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1327.57123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01114 Micra horné/spodné vedenie 1,7m oliva</v>
      </c>
      <c r="C47" s="185">
        <f t="shared" si="1"/>
        <v>4.0074800000000002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1597.23387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>SEVROLL 04319 PAX dištančný profil 04 3m strieborná</v>
      </c>
      <c r="C48" s="185">
        <f t="shared" si="1"/>
        <v>3.5911200000000001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1431.2877100000001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SMART SPODNÉ VEDENIE 1,7M STRIE.</v>
      </c>
      <c r="C49" s="185">
        <f t="shared" si="1"/>
        <v>3.9033899999999999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1555.7474299999999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okrasná lišta S10 3m strieborná</v>
      </c>
      <c r="C50" s="185">
        <f t="shared" si="1"/>
        <v>3.40896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1358.68604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278 UHOLNÍK K2 1,70M STRIEBORNÁ</v>
      </c>
      <c r="C51" s="185">
        <f t="shared" si="1"/>
        <v>3.4349799999999999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1369.0576699999999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Micra horn/spod.vedenie 1,7m str.elo</v>
      </c>
      <c r="C52" s="185">
        <f t="shared" si="1"/>
        <v>3.3569200000000001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1337.94283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05197 spodný vozík Simple (bezrámový 18mm) - 2ks</v>
      </c>
      <c r="C53" s="185">
        <f t="shared" si="1"/>
        <v>4.1375900000000003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1695.82772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50236 Micra horné/spodné vedenie 3m surová</v>
      </c>
      <c r="C54" s="185">
        <f t="shared" si="1"/>
        <v>4.6059999999999999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1835.78208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00904 uholník Mini 17x11mm 2,35m oliva</v>
      </c>
      <c r="C55" s="185">
        <f t="shared" si="1"/>
        <v>4.2286700000000002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1690.5787499999999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uholník Mini 17x11mm 2,35m zlatá</v>
      </c>
      <c r="C56" s="185">
        <f t="shared" si="1"/>
        <v>4.2286700000000002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1690.5787499999999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00104 úhelník Mini 17x11mm 3m strieborný</v>
      </c>
      <c r="C57" s="185">
        <f t="shared" si="1"/>
        <v>4.31975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1721.69399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profil "U" Mini na DTD 18mm oliva 3m</v>
      </c>
      <c r="C58" s="185">
        <f t="shared" si="1"/>
        <v>4.6580500000000002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1856.52531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04353 maska Elegant II 1,7m čierna  kartáčovaná</v>
      </c>
      <c r="C59" s="185">
        <f t="shared" si="1"/>
        <v>4.6580500000000002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1856.52531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04348-Y maska Elegant II 1,7m oliva kartáčovaná</v>
      </c>
      <c r="C60" s="185">
        <f t="shared" si="1"/>
        <v>4.6580500000000002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1856.52531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04358 maska Elegant II 1,7m oliva tmavá kartáčovaná</v>
      </c>
      <c r="C61" s="185">
        <f t="shared" si="1"/>
        <v>4.6580500000000002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1856.52531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uholník K2 1,7m čierna kartáčovaná</v>
      </c>
      <c r="C62" s="185">
        <f t="shared" si="1"/>
        <v>4.8922499999999998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1949.8701900000001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10220 spodný vozík Blue C bezrámový pre 18mm - 2ks</v>
      </c>
      <c r="C63" s="185">
        <f t="shared" si="1"/>
        <v>4.8141800000000003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1973.1330399999999</v>
      </c>
      <c r="L63" s="459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20337 Exclusive brzda gumová horná</v>
      </c>
      <c r="C64" s="185">
        <f t="shared" si="1"/>
        <v>3.9554399999999998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>
        <v>104.86535000000001</v>
      </c>
      <c r="I64" s="460">
        <v>3.9554399999999998</v>
      </c>
      <c r="J64" s="460">
        <v>13.49484</v>
      </c>
      <c r="K64" s="460">
        <v>1531.81277</v>
      </c>
      <c r="L64" s="459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okrasná lišta S10 3m oliva</v>
      </c>
      <c r="C65" s="185">
        <f t="shared" si="1"/>
        <v>4.2677100000000001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1700.95036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uholník 10x10mm 3m strieborná</v>
      </c>
      <c r="C66" s="185">
        <f t="shared" si="1"/>
        <v>4.1636199999999999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1659.4639199999999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04054 uholník Mini 17x11mm 2,35m biela lesk</v>
      </c>
      <c r="C67" s="185">
        <f t="shared" si="1"/>
        <v>4.3978200000000003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1752.8088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04483 Blue-C spodné vedenie 1,5m strieborná</v>
      </c>
      <c r="C68" s="185">
        <f t="shared" ref="C68:C131" si="3">IF($A$2=1,H68,IF($A$2=2,I68,IF($A$2=3,J68,IF($A$2=4,K68,IF($A$2&gt;4,O68,"zadat jazyk")))))</f>
        <v>5.3086099999999998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>
        <v>146.05128999999999</v>
      </c>
      <c r="I68" s="460">
        <v>5.3086099999999998</v>
      </c>
      <c r="J68" s="460">
        <v>21.61589</v>
      </c>
      <c r="K68" s="460">
        <v>2158.6466399999999</v>
      </c>
      <c r="L68" s="459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profil "U" pre DTD 18mm 3m striebor</v>
      </c>
      <c r="C69" s="185">
        <f t="shared" si="3"/>
        <v>4.7621399999999996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1898.0117499999999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úholník K2 1,7m oliva tmavá kartáčovaná</v>
      </c>
      <c r="C70" s="185">
        <f t="shared" si="3"/>
        <v>4.8922499999999998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1949.8701900000001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uholník K2 Decor 1,7m oliva kartáčov</v>
      </c>
      <c r="C71" s="185">
        <f t="shared" si="3"/>
        <v>4.8922499999999998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1949.8701900000001</v>
      </c>
      <c r="L71" s="459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10219 spodný vozík Blue V bezrámový pre 18mm - 2ks</v>
      </c>
      <c r="C72" s="185">
        <f t="shared" si="3"/>
        <v>4.8141800000000003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1973.1330399999999</v>
      </c>
      <c r="L72" s="459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00901 First horné/spodné vedenie 1,2m oliva</v>
      </c>
      <c r="C73" s="185">
        <f t="shared" si="3"/>
        <v>5.8290600000000001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>
        <v>162.11954</v>
      </c>
      <c r="I73" s="460">
        <v>5.8290600000000001</v>
      </c>
      <c r="J73" s="460">
        <v>21.725999999999999</v>
      </c>
      <c r="K73" s="460">
        <v>2323.2493199999999</v>
      </c>
      <c r="L73" s="459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00910 First horné/spodné vedenie 1,2m strieborná</v>
      </c>
      <c r="C74" s="185">
        <f t="shared" si="3"/>
        <v>5.25657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>
        <v>146.19709</v>
      </c>
      <c r="I74" s="460">
        <v>5.25657</v>
      </c>
      <c r="J74" s="460">
        <v>19.757400000000001</v>
      </c>
      <c r="K74" s="460">
        <v>2095.07312</v>
      </c>
      <c r="L74" s="459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>SEVROLL 04320 dištančný profil 04 3m biela lesk</v>
      </c>
      <c r="C75" s="185">
        <f t="shared" si="3"/>
        <v>4.66845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1856.52531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10237 2x spodný vozík pre lamino 18mm bez pozicionéru bez pružiny</v>
      </c>
      <c r="C76" s="185">
        <f t="shared" si="3"/>
        <v>4.9182699999999997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2015.79521</v>
      </c>
      <c r="L76" s="459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02558 profil "U" pro lamino 10mm 3m strieborná</v>
      </c>
      <c r="C77" s="185">
        <f t="shared" si="3"/>
        <v>4.9703200000000001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1980.9850300000001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04314 maska Elegant II 2,35m biela lesk</v>
      </c>
      <c r="C78" s="185">
        <f t="shared" si="3"/>
        <v>4.6059999999999999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1835.78208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str">
        <f t="shared" si="2"/>
        <v>SEVROLL uholník K2 Decor 2,35m zlatá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Hide M spodné vedenie 1,7m strieborná</v>
      </c>
      <c r="C80" s="185">
        <f t="shared" si="3"/>
        <v>4.9442899999999996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>
        <v>131.08169000000001</v>
      </c>
      <c r="I80" s="460">
        <v>4.9442899999999996</v>
      </c>
      <c r="J80" s="460">
        <v>16.868539999999999</v>
      </c>
      <c r="K80" s="460">
        <v>1914.7660599999999</v>
      </c>
      <c r="L80" s="459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str">
        <f t="shared" si="2"/>
        <v>SEVROLL bočná krytka krycí profil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01115 Micra horné/spodné vedenie 2,35m oliva</v>
      </c>
      <c r="C82" s="185">
        <f t="shared" si="3"/>
        <v>5.5428100000000002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2209.1612300000002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04477 Blue-C spodné vedenie 1,5m oliva</v>
      </c>
      <c r="C83" s="185">
        <f t="shared" si="3"/>
        <v>6.2194000000000003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>
        <v>171.10912999999999</v>
      </c>
      <c r="I83" s="460">
        <v>6.2194000000000003</v>
      </c>
      <c r="J83" s="460">
        <v>23.991430000000001</v>
      </c>
      <c r="K83" s="460">
        <v>2529.0029</v>
      </c>
      <c r="L83" s="459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SMART SPODNÉ VEDENIE 2,35M STRIE</v>
      </c>
      <c r="C85" s="185">
        <f t="shared" si="3"/>
        <v>5.3606600000000002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2136.5599499999998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02864 Doubler II maska 1,7m strieborná</v>
      </c>
      <c r="C86" s="185">
        <f t="shared" si="3"/>
        <v>4.7100900000000001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1877.2685200000001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00905 uholník Mini 17x11mm 3m oliva</v>
      </c>
      <c r="C87" s="185">
        <f t="shared" si="3"/>
        <v>5.3866800000000001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2146.9315799999999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uholník Mini 17x11mm 3m zlatá</v>
      </c>
      <c r="C88" s="185">
        <f t="shared" si="3"/>
        <v>5.3866800000000001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2146.9315799999999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00070 uholník K2 Decor 2,35m oliva</v>
      </c>
      <c r="C89" s="185">
        <f t="shared" si="3"/>
        <v>5.9591799999999999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2375.10779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uholník K2 Decor 2,35m strieborná</v>
      </c>
      <c r="C90" s="185">
        <f t="shared" si="3"/>
        <v>4.7621399999999996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1898.0117499999999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str">
        <f t="shared" si="2"/>
        <v>SEVROLL 02812 Maxim II maska 1,8m strieborná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Micra hor/spod.vedenie 2,35m str.elo</v>
      </c>
      <c r="C92" s="185">
        <f t="shared" si="3"/>
        <v>4.6580500000000002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1856.52531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obojstranná lepiaca páska 50mm 10</v>
      </c>
      <c r="C93" s="185">
        <f t="shared" si="3"/>
        <v>4.9442899999999996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2026.46074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02859 Doubler II maska 1,7m oliva</v>
      </c>
      <c r="C94" s="185">
        <f t="shared" si="3"/>
        <v>5.69895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2271.3912799999998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Simple spodné vedenie 1,5m strieborn</v>
      </c>
      <c r="C95" s="185">
        <f t="shared" si="3"/>
        <v>6.5023600000000004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profil "U" DTD 16mm 3m str</v>
      </c>
      <c r="C96" s="185">
        <f t="shared" si="3"/>
        <v>6.0372399999999997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2406.2226000000001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04066 uholník Mini 17x11mm 3m biela mat</v>
      </c>
      <c r="C97" s="185">
        <f t="shared" si="3"/>
        <v>5.6208799999999997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2240.27646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04359 maska Elegant II 2,35 oliva tmavá kartáčovaná</v>
      </c>
      <c r="C98" s="185">
        <f t="shared" si="3"/>
        <v>6.4015599999999999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2551.4259499999998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10198 spodný vozík WD 18C HI-TEC - 2ks</v>
      </c>
      <c r="C99" s="185">
        <f t="shared" si="3"/>
        <v>5.2305400000000004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2143.7821199999998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161 U PROFna DTD 18mm-3m, OLIVA</v>
      </c>
      <c r="C100" s="185">
        <f t="shared" si="3"/>
        <v>5.9591799999999999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2375.10779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profil "U" pre lamino 18mm 3m zlatá</v>
      </c>
      <c r="C101" s="185">
        <f t="shared" si="3"/>
        <v>5.9591799999999999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2375.10779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00483 Focus 16mm úchytová lišta 2,7m strieborná</v>
      </c>
      <c r="C102" s="185">
        <f t="shared" si="3"/>
        <v>6.7658800000000001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2696.62887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04354 maska Elegant II 2,35m čierna  kartáčovaná</v>
      </c>
      <c r="C103" s="185">
        <f t="shared" si="3"/>
        <v>6.4015599999999999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2551.4259499999998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04349-Y maska Elegant II 2,35m oliva kartáčovaná</v>
      </c>
      <c r="C104" s="185">
        <f t="shared" si="3"/>
        <v>6.4015599999999999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2551.4259499999998</v>
      </c>
      <c r="L104" s="459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20208 koncovka k lište Hide N strieborná</v>
      </c>
      <c r="C105" s="185">
        <f t="shared" si="3"/>
        <v>5.3866800000000001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2146.9315799999999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horná vodiaca lišta Simple/Blue 1,5m( pre lamino 10mm)strieborná</v>
      </c>
      <c r="C106" s="185">
        <f t="shared" si="3"/>
        <v>6.0112199999999998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2444.35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str">
        <f t="shared" si="2"/>
        <v>SEVROLL Simple spodné vedenie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uholník 10x18mm 3m strieborná</v>
      </c>
      <c r="C108" s="185">
        <f t="shared" si="3"/>
        <v>5.69895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2271.3912799999998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04484 Blue-C spodné vedenie 2m strieborná</v>
      </c>
      <c r="C109" s="185">
        <f t="shared" si="3"/>
        <v>6.9480300000000002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2825.28784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04495 Blue-V spodné vedenie 1,5m strieborná</v>
      </c>
      <c r="C110" s="185">
        <f t="shared" si="3"/>
        <v>6.0632700000000002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2465.51314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Focus 18mm úch.lišta 2,7m strieborná</v>
      </c>
      <c r="C111" s="185">
        <f t="shared" si="3"/>
        <v>6.7658800000000001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2696.62887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uholník K2 2,35m čierna kartáčovaná</v>
      </c>
      <c r="C112" s="185">
        <f t="shared" si="3"/>
        <v>6.7658800000000001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2696.62887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uholník K2 2,35m oliva tmavá kartáčovaná</v>
      </c>
      <c r="C113" s="185">
        <f t="shared" si="3"/>
        <v>6.7658800000000001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2696.62887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04153 profil "U" pre lamino 18mm 3m biela lesk</v>
      </c>
      <c r="C114" s="185">
        <f t="shared" si="3"/>
        <v>6.1933800000000003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2468.4526700000001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Beta 16 úchytová lišta 2,70m striebo</v>
      </c>
      <c r="C115" s="185">
        <f t="shared" si="3"/>
        <v>7.8588300000000002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3132.2380699999999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Focus II 16mm úch.lišta 2,7m strieborná</v>
      </c>
      <c r="C116" s="185">
        <f t="shared" si="3"/>
        <v>8.3012099999999993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3308.5562300000001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04315 maska Elegant II 3m biela lesk</v>
      </c>
      <c r="C117" s="185">
        <f t="shared" si="3"/>
        <v>5.8863200000000004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2343.9929499999998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04489 Blue-V spodné vedenie 1,5m oliva</v>
      </c>
      <c r="C118" s="185">
        <f t="shared" si="3"/>
        <v>7.5725800000000003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3079.2461400000002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uholník K2 Decor 2,35m oliva kartáč.</v>
      </c>
      <c r="C119" s="185">
        <f t="shared" si="3"/>
        <v>6.7658800000000001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2696.62887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00691 spojovacia lišta T04 3m strieborná</v>
      </c>
      <c r="C120" s="185">
        <f t="shared" si="3"/>
        <v>7.1822400000000002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2862.5754299999999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04478 Blue-C spodné vedenie 2m oliva</v>
      </c>
      <c r="C121" s="185">
        <f t="shared" si="3"/>
        <v>8.1710999999999991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>
        <v>224.80444</v>
      </c>
      <c r="I121" s="460">
        <v>8.1710999999999991</v>
      </c>
      <c r="J121" s="460">
        <v>31.33832</v>
      </c>
      <c r="K121" s="460">
        <v>3322.6228500000002</v>
      </c>
      <c r="L121" s="459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04611 Beta 18 úchytová lišta 2,70m strieborná</v>
      </c>
      <c r="C122" s="185">
        <f t="shared" si="3"/>
        <v>7.6506400000000001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3049.2647999999999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00071 uholník K2 Decor 3m oliva</v>
      </c>
      <c r="C123" s="185">
        <f t="shared" si="3"/>
        <v>7.5725800000000003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3018.1499800000001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uholník K2 Decor 3m strieborná</v>
      </c>
      <c r="C124" s="185">
        <f t="shared" si="3"/>
        <v>6.0892900000000001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2426.9658300000001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04572 Focus II 18mm úchytová lišta 2,7m strieborná</v>
      </c>
      <c r="C125" s="185">
        <f t="shared" si="3"/>
        <v>8.3012099999999993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3308.5562300000001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Micra horné/spod.vedenie 3m str.elox</v>
      </c>
      <c r="C126" s="185">
        <f t="shared" si="3"/>
        <v>5.9331500000000004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2364.7361799999999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str">
        <f t="shared" si="2"/>
        <v>SEVROLL 00024 profil "U" Decor pre lamino 16mm 3m strieborný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okrasná lišta S20 3m strieborná</v>
      </c>
      <c r="C128" s="185">
        <f t="shared" si="3"/>
        <v>6.2194000000000003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2478.8242700000001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Hide N spodné vedenie 1,7m strieborná</v>
      </c>
      <c r="C129" s="185">
        <f t="shared" si="3"/>
        <v>7.2082600000000001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2791.5274800000002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01979 Hide M spodné vedenie 2,35m strieborná</v>
      </c>
      <c r="C130" s="185">
        <f t="shared" si="3"/>
        <v>6.8439399999999999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>
        <v>181.44465</v>
      </c>
      <c r="I130" s="460">
        <v>6.8439399999999999</v>
      </c>
      <c r="J130" s="460">
        <v>23.349630000000001</v>
      </c>
      <c r="K130" s="460">
        <v>2650.43923</v>
      </c>
      <c r="L130" s="459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00482 Focus 16mm úchytová lišta 2,7m oliva</v>
      </c>
      <c r="C131" s="185">
        <f t="shared" si="3"/>
        <v>8.4573499999999999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3370.7863000000002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Doubler II maska 2,35m stieborná</v>
      </c>
      <c r="C132" s="185">
        <f t="shared" ref="C132:C195" si="5">IF($A$2=1,H132,IF($A$2=2,I132,IF($A$2=3,J132,IF($A$2=4,K132,IF($A$2&gt;4,O132,"zadat jazyk")))))</f>
        <v>6.4796300000000002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2582.5407799999998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 00036L profil "U" Decor 18mm 3m strieborná</v>
      </c>
      <c r="C133" s="185">
        <f t="shared" si="5"/>
        <v>7.1301899999999998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2841.8317999999999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10200 spodný vozík WD 10C HI-TEC - 2ks</v>
      </c>
      <c r="C134" s="185">
        <f t="shared" si="5"/>
        <v>6.6617899999999999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2730.3893800000001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00902 First horné/spodné vedenie 1,8m oliva</v>
      </c>
      <c r="C135" s="185">
        <f t="shared" si="5"/>
        <v>8.7592099999999995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3495.24602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00911 First horné/spodné vedenie 1,8m strieborná</v>
      </c>
      <c r="C136" s="185">
        <f t="shared" si="5"/>
        <v>7.93689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3163.3533000000002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Simple spodné vedenie 2m strieborná</v>
      </c>
      <c r="C137" s="185">
        <f t="shared" si="5"/>
        <v>7.6766699999999997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3121.5727900000002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 10203 Comfort horný vozík 18mm - 2ks</v>
      </c>
      <c r="C138" s="185">
        <f t="shared" si="5"/>
        <v>7.2082600000000001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2954.3665799999999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02860 Doubler II maska 2,35m oliva</v>
      </c>
      <c r="C139" s="185">
        <f t="shared" si="5"/>
        <v>7.8848500000000001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3142.60968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10209 Future horný vozík 10mm L+P</v>
      </c>
      <c r="C140" s="185">
        <f t="shared" si="5"/>
        <v>6.9220100000000002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2837.0452300000002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- horná vodiaca lišta 1,7m zlatá</v>
      </c>
      <c r="C141" s="185">
        <f t="shared" si="5"/>
        <v>9.6283600000000007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3837.5103100000001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04485 Blue-C spodné vedenie 2,5m strieborná</v>
      </c>
      <c r="C142" s="185">
        <f t="shared" si="5"/>
        <v>8.5614399999999993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>
        <v>235.54352</v>
      </c>
      <c r="I142" s="460">
        <v>8.5614399999999993</v>
      </c>
      <c r="J142" s="460">
        <v>34.783639999999998</v>
      </c>
      <c r="K142" s="460">
        <v>3481.3470900000002</v>
      </c>
      <c r="L142" s="459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str">
        <f t="shared" si="4"/>
        <v>SEVROLL 01881 Maxim spojovacia lišta H18 1,8m strieborná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okrasná lišta S20 3m oliva</v>
      </c>
      <c r="C144" s="185">
        <f t="shared" si="5"/>
        <v>7.6246200000000002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3038.8931899999998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02032 profil "U" pre lamino 16mm 3m oliva</v>
      </c>
      <c r="C145" s="185">
        <f t="shared" si="5"/>
        <v>7.5465499999999999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3007.77835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04355 maska Elegant II 3m čierna  kartáčovaná</v>
      </c>
      <c r="C146" s="185">
        <f t="shared" si="5"/>
        <v>8.1710999999999991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3256.6977900000002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04350-Y maska Elegant II 3m oliva kartáčovaná</v>
      </c>
      <c r="C147" s="185">
        <f t="shared" si="5"/>
        <v>8.1710999999999991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3256.6977900000002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04360 maska Elegant II 3m oliva tmavá kartáčovaná</v>
      </c>
      <c r="C148" s="185">
        <f t="shared" si="5"/>
        <v>8.1710999999999991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3256.6977900000002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Beta 18 úchytová lišta 2,70m oliva</v>
      </c>
      <c r="C149" s="185">
        <f t="shared" si="5"/>
        <v>9.5763200000000008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3816.7671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str">
        <f t="shared" si="4"/>
        <v>SEVROLL 02813 Maxim II maska 2,5m strieborná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krycí profil Galaxy 1,5 m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>
        <v>0</v>
      </c>
      <c r="I151" s="460">
        <v>0</v>
      </c>
      <c r="J151" s="460">
        <v>0</v>
      </c>
      <c r="K151" s="460">
        <v>0</v>
      </c>
      <c r="L151" s="459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00035 profil "U" Decor 18mm 3m oliva</v>
      </c>
      <c r="C152" s="185">
        <f t="shared" si="5"/>
        <v>8.9257500000000007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3557.4756699999998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Secret Line II rámová lišta 2,7m strieborná</v>
      </c>
      <c r="C153" s="185">
        <f t="shared" si="5"/>
        <v>7.7287100000000004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3080.3800299999998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Ergo 16 úchytová lišta 2,7m striebor</v>
      </c>
      <c r="C155" s="185">
        <f t="shared" si="5"/>
        <v>7.8588300000000002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>
        <v>218.57187999999999</v>
      </c>
      <c r="I155" s="460">
        <v>7.8588300000000002</v>
      </c>
      <c r="J155" s="460">
        <v>33.579320000000003</v>
      </c>
      <c r="K155" s="460">
        <v>3132.2380699999999</v>
      </c>
      <c r="L155" s="459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ERGO 18 UCH.LIŠTA.2,70m STR.</v>
      </c>
      <c r="C156" s="185">
        <f t="shared" si="5"/>
        <v>7.8588300000000002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2995.4153099999999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04573 Focus II 18mm úchytová lišta 2,7m zlatá</v>
      </c>
      <c r="C158" s="185">
        <f t="shared" si="5"/>
        <v>10.61722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4231.6330699999999</v>
      </c>
      <c r="L158" s="459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str">
        <f t="shared" si="4"/>
        <v>SEVROLL Factor 16-úchytová lišta strieborná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stenová príchytka profilu Single</v>
      </c>
      <c r="C160" s="185">
        <f t="shared" si="5"/>
        <v>7.6766699999999997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>
        <v>203.52159</v>
      </c>
      <c r="I160" s="460">
        <v>7.6766699999999997</v>
      </c>
      <c r="J160" s="460">
        <v>26.190639999999998</v>
      </c>
      <c r="K160" s="460">
        <v>2972.9264600000001</v>
      </c>
      <c r="L160" s="459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horná vodiaca lišta Simple/Blue 2m(pre lamino 10mm)strieborná</v>
      </c>
      <c r="C161" s="185">
        <f t="shared" si="5"/>
        <v>8.0149600000000003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3259.1334900000002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str">
        <f t="shared" si="4"/>
        <v>SEVROLL Simple spodné vedenie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04496 Blue-V spodné vedenie  2m strieborná</v>
      </c>
      <c r="C163" s="185">
        <f t="shared" si="5"/>
        <v>8.0670099999999998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3280.2966000000001</v>
      </c>
      <c r="L163" s="459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10207 Maxim horný vozík 18mm asymetrický - 2ks</v>
      </c>
      <c r="C164" s="185">
        <f t="shared" si="5"/>
        <v>7.1822600000000003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2774.16185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MDF VLOŽKA PRE KRYCIU LIŠ. 2,7 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>
        <v>0</v>
      </c>
      <c r="I165" s="460">
        <v>0</v>
      </c>
      <c r="J165" s="460">
        <v>0</v>
      </c>
      <c r="K165" s="460">
        <v>0</v>
      </c>
      <c r="L165" s="459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04571 Focus II 18mm úchytová lišta 2,7m oliva</v>
      </c>
      <c r="C166" s="185">
        <f t="shared" si="5"/>
        <v>10.61722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4231.6330699999999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04479 Blue-C spodné vedenie 2,5m oliva</v>
      </c>
      <c r="C167" s="185">
        <f t="shared" si="5"/>
        <v>10.04472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>
        <v>276.35198000000003</v>
      </c>
      <c r="I167" s="460">
        <v>10.04472</v>
      </c>
      <c r="J167" s="460">
        <v>38.62227</v>
      </c>
      <c r="K167" s="460">
        <v>4084.4985000000001</v>
      </c>
      <c r="L167" s="459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20194 Optima spodné vedenie 2m surová</v>
      </c>
      <c r="C168" s="185">
        <f t="shared" si="5"/>
        <v>8.3272300000000001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3318.9278399999998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vedenie Galaxy B 50kg na stenu 1,5m</v>
      </c>
      <c r="C169" s="185">
        <f t="shared" si="5"/>
        <v>9.8105200000000004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3799.2991000000002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20298 Pax záslepka profilu (4 ks) strieborná</v>
      </c>
      <c r="C170" s="185">
        <f t="shared" si="5"/>
        <v>6.9740599999999997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2858.3762999999999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20328 Pax nalepovacia úchytka strieborná</v>
      </c>
      <c r="C171" s="185">
        <f t="shared" si="5"/>
        <v>6.1673600000000004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2458.08106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20327 Pax nalepovacia úchytka transparentná</v>
      </c>
      <c r="C172" s="185">
        <f t="shared" si="5"/>
        <v>6.9740599999999997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>
        <v>193.96446</v>
      </c>
      <c r="I172" s="460">
        <v>6.9740599999999997</v>
      </c>
      <c r="J172" s="460">
        <v>24.255600000000001</v>
      </c>
      <c r="K172" s="460">
        <v>2779.6021500000002</v>
      </c>
      <c r="L172" s="459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Gemini II spodné vedenie 1,7m strieborná</v>
      </c>
      <c r="C174" s="185">
        <f t="shared" si="5"/>
        <v>9.4461999999999993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3600.4495400000001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str">
        <f t="shared" si="4"/>
        <v>SEVROLL spojovacia lišta H08 16 3m strie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04316 maska Elegant II 4,05m biela lesk</v>
      </c>
      <c r="C176" s="185">
        <f t="shared" si="5"/>
        <v>7.93689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3163.3533000000002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10208 Maxim horný vozík 18mm - 2ks</v>
      </c>
      <c r="C177" s="185">
        <f t="shared" si="5"/>
        <v>7.1822600000000003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2774.16185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10206 Maxim board horný vozík 18mm - 2ks</v>
      </c>
      <c r="C178" s="185">
        <f t="shared" si="5"/>
        <v>7.1822600000000003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>
        <v>199.57113000000001</v>
      </c>
      <c r="I178" s="460">
        <v>7.1822600000000003</v>
      </c>
      <c r="J178" s="460">
        <v>24.2668</v>
      </c>
      <c r="K178" s="460">
        <v>2774.16185</v>
      </c>
      <c r="L178" s="459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04546 Factor 16 II úchytová lišta 2,7m strieborná</v>
      </c>
      <c r="C179" s="185">
        <f t="shared" si="5"/>
        <v>10.22688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>
        <v>284.43295000000001</v>
      </c>
      <c r="I179" s="460">
        <v>10.22688</v>
      </c>
      <c r="J179" s="460">
        <v>72.593400000000003</v>
      </c>
      <c r="K179" s="460">
        <v>4076.0581499999998</v>
      </c>
      <c r="L179" s="459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str">
        <f t="shared" si="4"/>
        <v>SEVROLL Maxim spojovacia lišta H18 1,8m oliv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uholník K2 3m oliva tmavá kartáč.</v>
      </c>
      <c r="C181" s="185">
        <f t="shared" si="5"/>
        <v>8.6395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3443.3875499999999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Slim Line II rámová lišta 2,7m strieborná</v>
      </c>
      <c r="C182" s="185">
        <f t="shared" si="5"/>
        <v>8.7175700000000003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3474.50279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spojovacia lišta H08/16 3m oliva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>
        <v>0</v>
      </c>
      <c r="I183" s="460">
        <v>0</v>
      </c>
      <c r="J183" s="460">
        <v>33.774619999999999</v>
      </c>
      <c r="K183" s="460">
        <v>0</v>
      </c>
      <c r="L183" s="459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01877 spojovacia lišta H08/18 3m oliva</v>
      </c>
      <c r="C184" s="185">
        <f t="shared" si="5"/>
        <v>10.77336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4293.8627500000002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04490 Blue-V spodné vedenie  2m oliva</v>
      </c>
      <c r="C185" s="185">
        <f t="shared" si="5"/>
        <v>10.096769999999999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4105.6616400000003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 spojovacia lišta T Decor 3m strieborná</v>
      </c>
      <c r="C186" s="185">
        <f t="shared" si="5"/>
        <v>9.3160900000000009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3713.05062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04486 Blue-C spodné vedenie 3m strieborná</v>
      </c>
      <c r="C187" s="185">
        <f t="shared" si="5"/>
        <v>10.04472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4084.4985000000001</v>
      </c>
      <c r="L187" s="459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10205 Master horný vozík 10mm - 2ks</v>
      </c>
      <c r="C188" s="185">
        <f t="shared" si="5"/>
        <v>7.5986000000000002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3114.3501299999998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ERGO UCH.LIŠTA.2,70m OLIVOVÁ</v>
      </c>
      <c r="C189" s="185">
        <f t="shared" si="5"/>
        <v>10.487109999999999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3997.1932900000002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SPOJOVACIA LIŠTA H04/18 3M STRIEBN</v>
      </c>
      <c r="C190" s="185">
        <f t="shared" si="5"/>
        <v>8.5354100000000006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3401.9011099999998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spojovacia lišta H08/18 3m strieborn</v>
      </c>
      <c r="C191" s="185">
        <f t="shared" si="5"/>
        <v>8.8216599999999996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3515.9892300000001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163125 Doubler II maska 3m strieborná</v>
      </c>
      <c r="C192" s="185">
        <f t="shared" si="5"/>
        <v>8.2491599999999998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3287.8130200000001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05546 Factor 18 II úchytová lišta 2,7m strieborná</v>
      </c>
      <c r="C193" s="185">
        <f t="shared" si="5"/>
        <v>10.409039999999999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4148.6598199999999</v>
      </c>
      <c r="L193" s="459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Simple spodné vedenie 2,5m strieborná</v>
      </c>
      <c r="C194" s="185">
        <f t="shared" si="5"/>
        <v>9.5242699999999996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3872.8664600000002</v>
      </c>
      <c r="L194" s="459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uholník K2 3m čierna kartač</v>
      </c>
      <c r="C195" s="185">
        <f t="shared" si="5"/>
        <v>8.6395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3443.3875499999999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uholník K2 Decor 3m oliva kartáč.</v>
      </c>
      <c r="C196" s="185">
        <f t="shared" ref="C196:C259" si="7">IF($A$2=1,H196,IF($A$2=2,I196,IF($A$2=3,J196,IF($A$2=4,K196,IF($A$2&gt;4,O196,"zadat jazyk")))))</f>
        <v>8.6395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3443.3875499999999</v>
      </c>
      <c r="L196" s="459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Hide M spodné vedenie Hide M 3m stri</v>
      </c>
      <c r="C197" s="185">
        <f t="shared" si="7"/>
        <v>8.7435899999999993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3386.1127700000002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02580 Hide N spodné vedenie 2,35m strieborná</v>
      </c>
      <c r="C199" s="185">
        <f t="shared" si="7"/>
        <v>9.9679599999999997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3859.7651500000002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03757 horná vodiaca lišta Simple/Blue 2,5m (pre lamino 10mm) strieborná</v>
      </c>
      <c r="C200" s="185">
        <f t="shared" si="7"/>
        <v>10.018700000000001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>
        <v>275.63605000000001</v>
      </c>
      <c r="I200" s="460">
        <v>10.018700000000001</v>
      </c>
      <c r="J200" s="460">
        <v>38.008719999999997</v>
      </c>
      <c r="K200" s="460">
        <v>4073.9169499999998</v>
      </c>
      <c r="L200" s="459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spodná krycia lišta Simple/Blue 1,5m (pre lamino 10mm) strieborná</v>
      </c>
      <c r="C201" s="185">
        <f t="shared" si="7"/>
        <v>10.04472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4084.4985000000001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02861 Doubler II maska 3m oliva</v>
      </c>
      <c r="C202" s="185">
        <f t="shared" si="7"/>
        <v>10.07075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4013.8284699999999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04497 Blue-V spodné vedenie 2,5m strieborná</v>
      </c>
      <c r="C203" s="185">
        <f t="shared" si="7"/>
        <v>10.096769999999999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4105.6616400000003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tlmič dorazu Mini SV-60 (40-60kg)</v>
      </c>
      <c r="C204" s="185">
        <f t="shared" si="7"/>
        <v>9.5763200000000008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3924.9345899999998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str">
        <f t="shared" si="6"/>
        <v>SEVROLL Fiesta 16 úchytová lišta 2,70m strieborná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Hide M spodné vedenie 3m oliva</v>
      </c>
      <c r="C206" s="185">
        <f t="shared" si="7"/>
        <v>10.61722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4111.7082499999997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04480 Blue-C spodné vedenie 3m oliva</v>
      </c>
      <c r="C207" s="185">
        <f t="shared" si="7"/>
        <v>11.9704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>
        <v>329.33136999999999</v>
      </c>
      <c r="I207" s="460">
        <v>11.9704</v>
      </c>
      <c r="J207" s="460">
        <v>45.780369999999998</v>
      </c>
      <c r="K207" s="460">
        <v>4867.5369000000001</v>
      </c>
      <c r="L207" s="459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11.033580000000001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4397.5792300000003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Fala úchytová lišta 10mm 2,5m strie</v>
      </c>
      <c r="C209" s="185">
        <f t="shared" si="7"/>
        <v>9.6804100000000002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>
        <v>266.32884000000001</v>
      </c>
      <c r="I209" s="460">
        <v>9.6804100000000002</v>
      </c>
      <c r="J209" s="460">
        <v>42.051870000000001</v>
      </c>
      <c r="K209" s="460">
        <v>3936.3558400000002</v>
      </c>
      <c r="L209" s="459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20252 klin pre lamino hrúbka 2mm (100 ks)</v>
      </c>
      <c r="C210" s="185">
        <f t="shared" si="7"/>
        <v>8.7956400000000006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3505.61762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okrasná lišta S18 s lepidlom 3m strieborná</v>
      </c>
      <c r="C211" s="185">
        <f t="shared" si="7"/>
        <v>11.501989999999999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4584.2690199999997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20214 Optima spodné vedenie 2,4m surová</v>
      </c>
      <c r="C212" s="185">
        <f t="shared" si="7"/>
        <v>9.99268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>
        <v>277.91921000000002</v>
      </c>
      <c r="I212" s="460">
        <v>9.99268</v>
      </c>
      <c r="J212" s="460">
        <v>34.362279999999998</v>
      </c>
      <c r="K212" s="460">
        <v>3982.71326</v>
      </c>
      <c r="L212" s="459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SPOJOVACia LIŠTA H04/18 3M OLIVA</v>
      </c>
      <c r="C213" s="185">
        <f t="shared" si="7"/>
        <v>10.38302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4138.2881900000002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str">
        <f t="shared" si="6"/>
        <v>SEVROLL 03751 spodná krycia lišta Simple/Blue 1,5m (pre lamino 10mm)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20299 Pax záslepka profilu (4 ks) biela lesk</v>
      </c>
      <c r="C215" s="185">
        <f t="shared" si="7"/>
        <v>9.0558599999999991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3711.62293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SP.VOZÍK WD10 V DUO 60 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>
        <v>0</v>
      </c>
      <c r="I216" s="460">
        <v>0</v>
      </c>
      <c r="J216" s="460">
        <v>0</v>
      </c>
      <c r="K216" s="460">
        <v>0</v>
      </c>
      <c r="L216" s="459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04545 Factor 16 II úchytová lišta 2,7m oliva</v>
      </c>
      <c r="C217" s="185">
        <f t="shared" si="7"/>
        <v>12.777100000000001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>
        <v>355.36025999999998</v>
      </c>
      <c r="I217" s="460">
        <v>12.777100000000001</v>
      </c>
      <c r="J217" s="460">
        <v>79.866</v>
      </c>
      <c r="K217" s="460">
        <v>5092.4798700000001</v>
      </c>
      <c r="L217" s="459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str">
        <f t="shared" si="6"/>
        <v>SEVROLL Factor 18 II-úchytová lišta zlatá 2,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Simple horné vedenie 1,5m strieborná</v>
      </c>
      <c r="C219" s="185">
        <f t="shared" si="7"/>
        <v>12.359640000000001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04586 Gemini II spodné vedenie  1,7m oliva</v>
      </c>
      <c r="C220" s="185">
        <f t="shared" si="7"/>
        <v>10.69529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4262.74791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04356 maska Elegant II 4,05m čierna  kartáčovaná</v>
      </c>
      <c r="C221" s="185">
        <f t="shared" si="7"/>
        <v>11.033580000000001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4397.5792300000003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04351-Y maska Elegant II 4,05m oliva kartáčovaná</v>
      </c>
      <c r="C222" s="185">
        <f t="shared" si="7"/>
        <v>11.033580000000001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4397.5792300000003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krycí profil Galaxy 2m</v>
      </c>
      <c r="C223" s="185">
        <f t="shared" si="7"/>
        <v>11.58006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4484.5838599999997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20329 Pax nalepovacia úchytka biela lesk</v>
      </c>
      <c r="C224" s="185">
        <f t="shared" si="7"/>
        <v>8.0149600000000003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3194.4681399999999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04491 Blue-V spodné vedenie 2,5m oliva</v>
      </c>
      <c r="C226" s="185">
        <f t="shared" si="7"/>
        <v>12.594939999999999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5121.4951899999996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str">
        <f t="shared" si="6"/>
        <v>SEVROLL Polo úchytová lišta 10mm 2,5m strie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str">
        <f t="shared" si="6"/>
        <v>SEVROLL Simple spodné vedenie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spojovaciá lišta "T" 3m strieborná</v>
      </c>
      <c r="C230" s="185">
        <f t="shared" si="7"/>
        <v>9.6543799999999997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3847.8819400000002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04548 Factor 18 II úchytová lišta 2,7m oliva</v>
      </c>
      <c r="C231" s="185">
        <f t="shared" si="7"/>
        <v>12.646979999999999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5040.6218200000003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Simple spodné vedenie 3m strieborná</v>
      </c>
      <c r="C232" s="185">
        <f t="shared" si="7"/>
        <v>11.21574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4560.6704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str">
        <f t="shared" si="6"/>
        <v>SEVROLL 02815 MAXIM II MASKA 3,5 M strieborná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uhol. vedenie strieb.</v>
      </c>
      <c r="C234" s="185">
        <f t="shared" si="7"/>
        <v>9.73245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3878.9967499999998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uholník 22x22mm 3m stieborná</v>
      </c>
      <c r="C235" s="185">
        <f t="shared" si="7"/>
        <v>10.2529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4086.4297499999998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Uno úchytová lišta 18mm 2,70m stieborná</v>
      </c>
      <c r="C236" s="185">
        <f t="shared" si="7"/>
        <v>11.91835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4846.3737600000004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SPOJ.LIŠTA H18 2,5M str.</v>
      </c>
      <c r="C259" s="185">
        <f t="shared" si="7"/>
        <v>10.30363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>
        <v>272.31103000000002</v>
      </c>
      <c r="I259" s="460">
        <v>10.30363</v>
      </c>
      <c r="J259" s="460">
        <v>36.509929999999997</v>
      </c>
      <c r="K259" s="460">
        <v>4046.7862500000001</v>
      </c>
      <c r="L259" s="459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spojovaciá lišta "T" 3m oliva</v>
      </c>
      <c r="C260" s="185">
        <f t="shared" ref="C260:C323" si="9">IF($A$2=1,H260,IF($A$2=2,I260,IF($A$2=3,J260,IF($A$2=4,K260,IF($A$2&gt;4,O260,"zadat jazyk")))))</f>
        <v>11.86631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4729.4723400000003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01373 spojovacia lišta T Decor 3m oliva</v>
      </c>
      <c r="C261" s="185">
        <f t="shared" si="9"/>
        <v>11.65812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4646.4990600000001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okrasná lišta S18 s lepidlom 3m oliva</v>
      </c>
      <c r="C262" s="185">
        <f t="shared" si="9"/>
        <v>13.739929999999999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5476.2310200000002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profil "U" 18mm 3m oliva kartáčovaná</v>
      </c>
      <c r="C263" s="185">
        <f t="shared" si="9"/>
        <v>8.5614399999999993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3412.2727399999999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profil "U" 18mm 3m oliva tmavá kartáčovaná</v>
      </c>
      <c r="C264" s="185">
        <f t="shared" si="9"/>
        <v>8.5614399999999993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3412.2727399999999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str">
        <f t="shared" si="8"/>
        <v>SEVROLL Simple horné vedenie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profil "U" 18mm 3m čierna kartáčovaná</v>
      </c>
      <c r="C268" s="185">
        <f t="shared" si="9"/>
        <v>8.5614399999999993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3412.2727399999999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MASKA DOUBLER II 4,05 M striebor</v>
      </c>
      <c r="C269" s="185">
        <f t="shared" si="9"/>
        <v>11.13767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4439.0660699999999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04471 Blue horné vedenie 1,5m strieborná</v>
      </c>
      <c r="C270" s="185">
        <f t="shared" si="9"/>
        <v>11.31983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4602.9970499999999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Polo úch.lišta 10mm 2,70m strieborná</v>
      </c>
      <c r="C271" s="185">
        <f t="shared" si="9"/>
        <v>13.037319999999999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5301.3825399999996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str">
        <f t="shared" si="8"/>
        <v>SEVROLL Simple spodné vedenie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04760 Gemini II spodné vedenie 1,7m biela lesk</v>
      </c>
      <c r="C273" s="185">
        <f t="shared" si="9"/>
        <v>10.51313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>
        <v>292.39416999999997</v>
      </c>
      <c r="I273" s="460">
        <v>10.51313</v>
      </c>
      <c r="J273" s="460">
        <v>41.921999999999997</v>
      </c>
      <c r="K273" s="460">
        <v>4190.14624</v>
      </c>
      <c r="L273" s="459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str">
        <f t="shared" si="8"/>
        <v>SEVROLL 02805 Maxim II spodné vedenie 1,8m strieborná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04498 Blue-V spodné vedenie  3m strieborná</v>
      </c>
      <c r="C275" s="185">
        <f t="shared" si="9"/>
        <v>12.10051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4920.4450999999999</v>
      </c>
      <c r="L275" s="459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04592 Gemini II spodné vedenie  2,35m strieborná</v>
      </c>
      <c r="C276" s="185">
        <f t="shared" si="9"/>
        <v>11.194929999999999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4459.8092999999999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04487 Blue-C spodné vedenie 4m strieborná</v>
      </c>
      <c r="C277" s="185">
        <f t="shared" si="9"/>
        <v>13.45368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5470.6883399999997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Libra úchytová lišta 18mm 2,70m strieborná</v>
      </c>
      <c r="C278" s="185">
        <f t="shared" si="9"/>
        <v>12.777100000000001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5195.5664999999999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00903 First hornéspodné vedenie 3m oliva</v>
      </c>
      <c r="C279" s="185">
        <f t="shared" si="9"/>
        <v>14.572660000000001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>
        <v>405.29887000000002</v>
      </c>
      <c r="I279" s="460">
        <v>14.572660000000001</v>
      </c>
      <c r="J279" s="460">
        <v>54.3048</v>
      </c>
      <c r="K279" s="460">
        <v>5808.12374</v>
      </c>
      <c r="L279" s="459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00912 First horné/spodné vedenie 3m strieborná</v>
      </c>
      <c r="C280" s="185">
        <f t="shared" si="9"/>
        <v>13.14141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5237.6832100000001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02455 uholník 18x36mm 3m strieborná</v>
      </c>
      <c r="C282" s="185">
        <f t="shared" si="9"/>
        <v>10.74733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4283.4911400000001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04317 maska Elegant II 6m biela lesk</v>
      </c>
      <c r="C283" s="185">
        <f t="shared" si="9"/>
        <v>11.762219999999999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43.084800000000001</v>
      </c>
      <c r="K283" s="460">
        <v>4687.9854999999998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str">
        <f t="shared" si="8"/>
        <v>SEVROLL upevňov.klín Simple 40ks (sklo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04447 spojovacia lišta Simple/Blue H21 3m (pre lamino 18mm) strieborná</v>
      </c>
      <c r="C285" s="185">
        <f t="shared" si="9"/>
        <v>11.423920000000001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4645.3233</v>
      </c>
      <c r="L285" s="459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85003 Fiona II úchytová lišta 2,7m strieborná</v>
      </c>
      <c r="C286" s="185">
        <f t="shared" si="9"/>
        <v>13.089370000000001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>
        <v>364.04523</v>
      </c>
      <c r="I286" s="460">
        <v>13.089370000000001</v>
      </c>
      <c r="J286" s="460">
        <v>54.096670000000003</v>
      </c>
      <c r="K286" s="460">
        <v>5216.93959</v>
      </c>
      <c r="L286" s="459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úchytka Push 90mm brúsený nikel</v>
      </c>
      <c r="C287" s="185">
        <f t="shared" si="9"/>
        <v>12.93323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>
        <v>359.70274999999998</v>
      </c>
      <c r="I287" s="460">
        <v>12.93323</v>
      </c>
      <c r="J287" s="460">
        <v>47.093400000000003</v>
      </c>
      <c r="K287" s="460">
        <v>5154.7099399999997</v>
      </c>
      <c r="L287" s="459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04512 Era úchytová lišta 18mm 2,70m strieborná</v>
      </c>
      <c r="C288" s="185">
        <f t="shared" si="9"/>
        <v>11.9704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4867.5369000000001</v>
      </c>
      <c r="L288" s="459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50243 Ursus horné vedenie 1,2m surová</v>
      </c>
      <c r="C289" s="185">
        <f t="shared" si="9"/>
        <v>15.483449999999999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>
        <v>410.49268999999998</v>
      </c>
      <c r="I289" s="460">
        <v>15.483449999999999</v>
      </c>
      <c r="J289" s="460">
        <v>52.825180000000003</v>
      </c>
      <c r="K289" s="460">
        <v>5996.2412899999999</v>
      </c>
      <c r="L289" s="459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04184 okrasná lišta S18 s lepidlom 3m biela lesk</v>
      </c>
      <c r="C290" s="185">
        <f t="shared" si="9"/>
        <v>14.962999999999999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5963.69866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03890 spojovacia lišta H08/18 3m biela mat</v>
      </c>
      <c r="C292" s="185">
        <f t="shared" si="9"/>
        <v>11.47597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4573.8973900000001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04465 Blue horné vedenie 1,5m oliva</v>
      </c>
      <c r="C293" s="185">
        <f t="shared" si="9"/>
        <v>14.15629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5756.3913000000002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01971 Exclusive horné vedenie 1,2m strieborná</v>
      </c>
      <c r="C294" s="185">
        <f t="shared" si="9"/>
        <v>13.0113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>
        <v>344.95182999999997</v>
      </c>
      <c r="I294" s="460">
        <v>13.0113</v>
      </c>
      <c r="J294" s="460">
        <v>44.390920000000001</v>
      </c>
      <c r="K294" s="460">
        <v>5038.8580599999996</v>
      </c>
      <c r="L294" s="459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spodná krycia lišta Simple/Blue 2m(pre lamino 10mm) strieborná</v>
      </c>
      <c r="C295" s="185">
        <f t="shared" si="9"/>
        <v>13.219480000000001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5375.4538599999996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Uno úchytová lišta 18mm 2,70m oliva</v>
      </c>
      <c r="C296" s="185">
        <f t="shared" si="9"/>
        <v>14.46857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5883.3708399999996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04530 Alfa II úchytová lišta 18mm 2,70m strieborná</v>
      </c>
      <c r="C297" s="185">
        <f t="shared" si="9"/>
        <v>12.646979999999999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5040.6218200000003</v>
      </c>
      <c r="L297" s="459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str">
        <f t="shared" si="8"/>
        <v>SEVROLL Maxim spojovacia lišta H18 2,5m oliv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20361 upevňovací klin Blue 40ks (sklo 4mm)</v>
      </c>
      <c r="C299" s="185">
        <f t="shared" si="9"/>
        <v>12.28267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5034.15506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 Hide N spodné vedenie Hide N 3m stri</v>
      </c>
      <c r="C300" s="185">
        <f t="shared" si="9"/>
        <v>12.72505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4928.0032300000003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spojovacia lišta H16 3m strie</v>
      </c>
      <c r="C301" s="185">
        <f t="shared" si="9"/>
        <v>11.996420000000001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4781.3303900000001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04748 Rekord úchytová lišta 18mm 2,70m strieborná</v>
      </c>
      <c r="C302" s="185">
        <f t="shared" si="9"/>
        <v>12.464829999999999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5068.5873600000004</v>
      </c>
      <c r="L302" s="459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02862 Doubler II maska 4,05m oliva</v>
      </c>
      <c r="C303" s="185">
        <f t="shared" si="9"/>
        <v>13.609819999999999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5424.3725800000002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04481 Blue-C spodné vedenie 4m oliva</v>
      </c>
      <c r="C304" s="185">
        <f t="shared" si="9"/>
        <v>15.89981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>
        <v>437.43795999999998</v>
      </c>
      <c r="I304" s="460">
        <v>15.89981</v>
      </c>
      <c r="J304" s="460">
        <v>60.97757</v>
      </c>
      <c r="K304" s="460">
        <v>6465.3587500000003</v>
      </c>
      <c r="L304" s="459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04492 Blue-V spodné vedenie  3m oliva</v>
      </c>
      <c r="C305" s="185">
        <f t="shared" si="9"/>
        <v>15.11913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6147.9106899999997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Libra úchytová lišta 18mm 2,7m oliva</v>
      </c>
      <c r="C306" s="185">
        <f t="shared" si="9"/>
        <v>16.368220000000001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>
        <v>450.32485000000003</v>
      </c>
      <c r="I306" s="460">
        <v>16.368220000000001</v>
      </c>
      <c r="J306" s="460">
        <v>54.908920000000002</v>
      </c>
      <c r="K306" s="460">
        <v>6655.8276500000002</v>
      </c>
      <c r="L306" s="459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horné vedenie 1,7m strieborná</v>
      </c>
      <c r="C307" s="185">
        <f t="shared" si="9"/>
        <v>14.15629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5642.1771799999997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str">
        <f t="shared" si="8"/>
        <v>SEVROLL 03752 spodná krycia lišta Simple/Blue 2m (pre lamino 10mm)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Elegant II spodné vedenie 2,35m zlatá</v>
      </c>
      <c r="C309" s="185">
        <f t="shared" si="9"/>
        <v>14.36448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5725.1504599999998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maska 4,3m strieborná</v>
      </c>
      <c r="C310" s="185">
        <f t="shared" si="9"/>
        <v>12.273440000000001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>
        <v>324.37049000000002</v>
      </c>
      <c r="I310" s="460">
        <v>12.273440000000001</v>
      </c>
      <c r="J310" s="460">
        <v>43.48977</v>
      </c>
      <c r="K310" s="460">
        <v>4820.4365600000001</v>
      </c>
      <c r="L310" s="459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02456 uholník 18x36mm 3m oliva</v>
      </c>
      <c r="C311" s="185">
        <f t="shared" si="9"/>
        <v>13.427659999999999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5351.7713000000003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02578 Hide N spodné vedenie 3m oliva</v>
      </c>
      <c r="C312" s="185">
        <f t="shared" si="9"/>
        <v>14.91095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5774.5312299999996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04274 Elegant II spodné vedenie  2,35m oliva</v>
      </c>
      <c r="C313" s="185">
        <f t="shared" si="9"/>
        <v>14.36448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5725.1504599999998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04511 Era úchytová lišta 18mm 2,70m oliva</v>
      </c>
      <c r="C314" s="185">
        <f t="shared" si="9"/>
        <v>14.962999999999999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6084.4213099999997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str">
        <f t="shared" si="8"/>
        <v>SEVROLL 03176 Optima 16 úchytová lišta 2,4m strieborná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03146 Optima 18 úchytová lišta 2,4m strieborná</v>
      </c>
      <c r="C316" s="185">
        <f t="shared" si="9"/>
        <v>13.609819999999999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5424.3725800000002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20138-SV tĺmič dorazu Sevromatic 10/18mm 14-25kg ľavý</v>
      </c>
      <c r="C317" s="185">
        <f t="shared" si="9"/>
        <v>12.85516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5268.7977899999996</v>
      </c>
      <c r="L317" s="459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20137-SV tĺmič dorazu Sevromatic 10/18mm 14-25kg pravý</v>
      </c>
      <c r="C318" s="185">
        <f t="shared" si="9"/>
        <v>12.85516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5268.7977899999996</v>
      </c>
      <c r="L318" s="459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20196-SV tlmič dorazu Sevromatic 10/18mm 25-50kg ľavý</v>
      </c>
      <c r="C319" s="185">
        <f t="shared" si="9"/>
        <v>12.85516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5268.7977899999996</v>
      </c>
      <c r="L319" s="459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20197-SV tlmič dorazu Sevromatic 10/18mm 25-50kg pravý</v>
      </c>
      <c r="C320" s="185">
        <f t="shared" si="9"/>
        <v>12.85516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5268.7977899999996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Simple horné vedenie 2m strieborná</v>
      </c>
      <c r="C321" s="185">
        <f t="shared" si="9"/>
        <v>14.312430000000001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5819.8810599999997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Exclusive horné vedenie 1,2m oliva</v>
      </c>
      <c r="C322" s="185">
        <f t="shared" si="9"/>
        <v>15.795719999999999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>
        <v>418.77152000000001</v>
      </c>
      <c r="I322" s="460">
        <v>15.795719999999999</v>
      </c>
      <c r="J322" s="460">
        <v>53.890560000000001</v>
      </c>
      <c r="K322" s="460">
        <v>6117.1738100000002</v>
      </c>
      <c r="L322" s="459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Comfort spodné vedenie 1,7m oliva</v>
      </c>
      <c r="C324" s="185">
        <f t="shared" ref="C324:C387" si="11">IF($A$2=1,H324,IF($A$2=2,I324,IF($A$2=3,J324,IF($A$2=4,K324,IF($A$2&gt;4,O324,"zadat jazyk")))))</f>
        <v>16.940709999999999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6751.9437900000003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00883 Comfort spodné vedenie 1,7m strieborná</v>
      </c>
      <c r="C325" s="185">
        <f t="shared" si="11"/>
        <v>15.275270000000001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>
        <v>424.84007000000003</v>
      </c>
      <c r="I325" s="460">
        <v>15.275270000000001</v>
      </c>
      <c r="J325" s="460">
        <v>57.191400000000002</v>
      </c>
      <c r="K325" s="460">
        <v>6088.1583799999999</v>
      </c>
      <c r="L325" s="459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04529 Alfa II úchytová lišta 18mm 2,70m oliva</v>
      </c>
      <c r="C326" s="185">
        <f t="shared" si="11"/>
        <v>15.925829999999999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6347.4494199999999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str">
        <f t="shared" si="10"/>
        <v>SEVROLL Maxim spojovacia lišta H25 1,8m strieborná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spojovacia lišta H16 3m oliva</v>
      </c>
      <c r="C328" s="185">
        <f t="shared" si="11"/>
        <v>15.015040000000001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>
        <v>416.87885</v>
      </c>
      <c r="I328" s="460">
        <v>15.015040000000001</v>
      </c>
      <c r="J328" s="460">
        <v>52.856400000000001</v>
      </c>
      <c r="K328" s="460">
        <v>5974.0702899999997</v>
      </c>
      <c r="L328" s="459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spojovacia lišta H10 3m zlatá</v>
      </c>
      <c r="C329" s="185">
        <f t="shared" si="11"/>
        <v>15.22322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6067.4151700000002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01863 Prince 02 úchytová lišta 2,7m strieborná</v>
      </c>
      <c r="C330" s="185">
        <f t="shared" si="11"/>
        <v>16.160029999999999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>
        <v>449.44749000000002</v>
      </c>
      <c r="I330" s="460">
        <v>16.160029999999999</v>
      </c>
      <c r="J330" s="460">
        <v>55.570270000000001</v>
      </c>
      <c r="K330" s="460">
        <v>6440.7942999999996</v>
      </c>
      <c r="L330" s="459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04587 Gemini II spodné vedenie  2,35m oliva</v>
      </c>
      <c r="C331" s="185">
        <f t="shared" si="11"/>
        <v>14.80686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5901.4686199999996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Simple spodné vedenie 4m strieborná</v>
      </c>
      <c r="C332" s="185">
        <f t="shared" si="11"/>
        <v>15.015040000000001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6105.5844399999996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úchytová lišta 18mm 2,7m zlatá</v>
      </c>
      <c r="C333" s="185">
        <f t="shared" si="11"/>
        <v>15.925829999999999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>
        <v>442.93376000000001</v>
      </c>
      <c r="I333" s="460">
        <v>15.925829999999999</v>
      </c>
      <c r="J333" s="460">
        <v>54.764899999999997</v>
      </c>
      <c r="K333" s="460">
        <v>6347.4494199999999</v>
      </c>
      <c r="L333" s="459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04357 maska Elegant II 6m čierna kartáčovaná</v>
      </c>
      <c r="C334" s="185">
        <f t="shared" si="11"/>
        <v>16.342189999999999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56.196660000000001</v>
      </c>
      <c r="K334" s="460">
        <v>6513.3959800000002</v>
      </c>
      <c r="L334" s="459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04352-Y maska Elegant II 6m oliva kartáčovaná</v>
      </c>
      <c r="C335" s="185">
        <f t="shared" si="11"/>
        <v>16.342189999999999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56.196660000000001</v>
      </c>
      <c r="K335" s="460">
        <v>6513.3959800000002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04362 maska Elegant II 6m oliva tmavá kartáčovaná</v>
      </c>
      <c r="C336" s="185">
        <f t="shared" si="11"/>
        <v>16.342189999999999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>
        <v>454.51373999999998</v>
      </c>
      <c r="I336" s="460">
        <v>16.342189999999999</v>
      </c>
      <c r="J336" s="460">
        <v>56.196660000000001</v>
      </c>
      <c r="K336" s="460">
        <v>6513.3959800000002</v>
      </c>
      <c r="L336" s="459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str">
        <f t="shared" si="10"/>
        <v>SEVROLL Maxim II maska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153 SPOJ.LIŠTA "H 10"3M OLIVOVÁ</v>
      </c>
      <c r="C338" s="185">
        <f t="shared" si="11"/>
        <v>15.22322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6067.4151700000002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SPOJ.LIŠTA "H10" 3M STR.</v>
      </c>
      <c r="C339" s="185">
        <f t="shared" si="11"/>
        <v>12.17858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4853.9320600000001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SPOJ.LIŠTA "H10" 3M STR.</v>
      </c>
      <c r="C340" s="185">
        <f t="shared" si="11"/>
        <v>12.17858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4853.9320600000001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02849 Doubler II spodné vedenie 1,7m strieborná</v>
      </c>
      <c r="C341" s="185">
        <f t="shared" si="11"/>
        <v>14.46857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5766.6373000000003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profil "U" pre lamino 36mm strieborná 3m</v>
      </c>
      <c r="C342" s="185">
        <f t="shared" si="11"/>
        <v>13.50573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5382.8861399999996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Idea horné/spodné vedenie 2m strieborná</v>
      </c>
      <c r="C343" s="185">
        <f t="shared" si="11"/>
        <v>15.1972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>
        <v>422.66881000000001</v>
      </c>
      <c r="I343" s="460">
        <v>15.1972</v>
      </c>
      <c r="J343" s="460">
        <v>52.259309999999999</v>
      </c>
      <c r="K343" s="460">
        <v>6057.0431500000004</v>
      </c>
      <c r="L343" s="459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str">
        <f t="shared" si="10"/>
        <v>SEVROLL Simple horné vedenie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01030 Gemini horné vedenie 1,7m zlatá</v>
      </c>
      <c r="C345" s="185">
        <f t="shared" si="11"/>
        <v>17.69537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7052.7216600000002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04593 Gemini II spodné vedenie  3m strieborná</v>
      </c>
      <c r="C346" s="185">
        <f t="shared" si="11"/>
        <v>14.28641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5694.0356199999997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str">
        <f t="shared" si="10"/>
        <v>SEVROLL 02021 Maxim vodiaca lišta 1,8m strieborná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02844 Doubler II spodné vedenie 1,7m oliva</v>
      </c>
      <c r="C348" s="185">
        <f t="shared" si="11"/>
        <v>18.085709999999999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7208.2966100000003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krycí profil Galaxy 3m</v>
      </c>
      <c r="C349" s="185">
        <f t="shared" si="11"/>
        <v>17.35707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6721.8367699999999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str">
        <f t="shared" si="10"/>
        <v>SEVROLL Herkules 2 horné vedenie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04382 Fox II úchytová lišta 2,7m strieborná</v>
      </c>
      <c r="C351" s="185">
        <f t="shared" si="11"/>
        <v>16.784579999999998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6689.71414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04472 Blue horné vedenie  2m strieborná</v>
      </c>
      <c r="C352" s="185">
        <f t="shared" si="11"/>
        <v>15.093109999999999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6137.3291399999998</v>
      </c>
      <c r="L352" s="459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str">
        <f t="shared" si="10"/>
        <v>SEVROLL Simple spodné vedenie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04499 Blue-V spodné vedenie  4m strieborná</v>
      </c>
      <c r="C354" s="185">
        <f t="shared" si="11"/>
        <v>16.13401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6560.5932000000003</v>
      </c>
      <c r="L354" s="459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horné vedenie 1,7m oliva</v>
      </c>
      <c r="C355" s="185">
        <f t="shared" si="11"/>
        <v>17.69537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7052.7216600000002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spojovacia lišta H10 Decor 3m oliva</v>
      </c>
      <c r="C356" s="185">
        <f t="shared" si="11"/>
        <v>16.784579999999998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6689.71414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02461 uholník 36x36mm 3m strieborná</v>
      </c>
      <c r="C357" s="185">
        <f t="shared" si="11"/>
        <v>14.234360000000001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5673.29241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zámok na posuvné dvere 18 mm (rovnaký kľúč)</v>
      </c>
      <c r="C358" s="185">
        <f t="shared" si="11"/>
        <v>15.847759999999999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>
        <v>467.71562999999998</v>
      </c>
      <c r="I358" s="460">
        <v>15.847759999999999</v>
      </c>
      <c r="J358" s="460">
        <v>66.84</v>
      </c>
      <c r="K358" s="460">
        <v>6495.3400199999996</v>
      </c>
      <c r="L358" s="459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str">
        <f t="shared" si="10"/>
        <v>SEVROLL Maxim spojovacia lišta H25 1,8m oliv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profil "U" na DTD 36mm oliva 3m</v>
      </c>
      <c r="C360" s="185">
        <f t="shared" si="11"/>
        <v>16.888670000000001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6731.2005799999997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04761 Gemini II spodné vedenie 2,35m biela lesk</v>
      </c>
      <c r="C363" s="185">
        <f t="shared" si="11"/>
        <v>14.572660000000001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>
        <v>404.57512000000003</v>
      </c>
      <c r="I363" s="460">
        <v>14.572660000000001</v>
      </c>
      <c r="J363" s="460">
        <v>57.9054</v>
      </c>
      <c r="K363" s="460">
        <v>5797.7521299999999</v>
      </c>
      <c r="L363" s="459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01255 Single horné vedenie 1,7m strieborná</v>
      </c>
      <c r="C364" s="185">
        <f t="shared" si="11"/>
        <v>14.962999999999999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5794.68696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Minicomfort II úch.lišta 2,7m str.</v>
      </c>
      <c r="C365" s="185">
        <f t="shared" si="11"/>
        <v>16.550370000000001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6596.3692499999997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Oaza II úch.lišta 2,7m strieborná</v>
      </c>
      <c r="C366" s="185">
        <f t="shared" si="11"/>
        <v>15.17118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5782.5401700000002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str">
        <f t="shared" si="10"/>
        <v>SEVROLL Oaza II úchytová lišta 2,7m zlatá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03748 spodná krycia lišta Simple/Blue 2,5m (pre lamino 10mm) strieborná</v>
      </c>
      <c r="C368" s="185">
        <f t="shared" si="11"/>
        <v>16.39424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6666.4092099999998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Universal 16 úchytová lišta 2,7m str</v>
      </c>
      <c r="C369" s="185">
        <f t="shared" si="11"/>
        <v>15.977880000000001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>
        <v>444.38125000000002</v>
      </c>
      <c r="I369" s="460">
        <v>15.977880000000001</v>
      </c>
      <c r="J369" s="460">
        <v>55.712400000000002</v>
      </c>
      <c r="K369" s="460">
        <v>6368.1926599999997</v>
      </c>
      <c r="L369" s="459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Elegant II spodné vedenie 3m zlatá</v>
      </c>
      <c r="C370" s="185">
        <f t="shared" si="11"/>
        <v>18.345929999999999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510.24234000000001</v>
      </c>
      <c r="I370" s="460">
        <v>18.345929999999999</v>
      </c>
      <c r="J370" s="460">
        <v>68.931600000000003</v>
      </c>
      <c r="K370" s="460">
        <v>7312.0131000000001</v>
      </c>
      <c r="L370" s="459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Simple horné vedenie 2,5m strieborná</v>
      </c>
      <c r="C372" s="185">
        <f t="shared" si="11"/>
        <v>17.903549999999999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7280.14221</v>
      </c>
      <c r="L372" s="459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04377 Fox II úchytová lišta 2,7m oliva</v>
      </c>
      <c r="C373" s="185">
        <f t="shared" si="11"/>
        <v>20.792059999999999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8286.9480100000001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Fox úchytová lišta 2,7m zlatá</v>
      </c>
      <c r="C374" s="185">
        <f t="shared" si="11"/>
        <v>20.792059999999999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8286.9480100000001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04275 Elegant II spodné vedenie  3m oliva</v>
      </c>
      <c r="C375" s="185">
        <f t="shared" si="11"/>
        <v>18.345929999999999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7312.0131000000001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str">
        <f t="shared" si="10"/>
        <v>SEVROLL Maxim II spodné vedenie 2,5m str.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01246 Single horné vedenie 1,7m oliva</v>
      </c>
      <c r="C377" s="185">
        <f t="shared" si="11"/>
        <v>18.24184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7064.4789600000004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04466 Blue horné vedenie  2m oliva</v>
      </c>
      <c r="C378" s="185">
        <f t="shared" si="11"/>
        <v>18.866389999999999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7671.6616000000004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02868 Doubler II maska 6m strieborná</v>
      </c>
      <c r="C379" s="185">
        <f t="shared" si="11"/>
        <v>16.550370000000001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57.7014</v>
      </c>
      <c r="K379" s="460">
        <v>6596.3692499999997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05544 Victoria II úchytová lišta 18mm 2,7m strieborná</v>
      </c>
      <c r="C380" s="185">
        <f t="shared" si="11"/>
        <v>16.498329999999999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6575.6256299999995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04493 Blue-V spodné vedenie  4m oliva</v>
      </c>
      <c r="C381" s="185">
        <f t="shared" si="11"/>
        <v>20.16752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8200.7417000000005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04556 Faworyt II úchytová lišta 2,7m biela mat</v>
      </c>
      <c r="C382" s="185">
        <f t="shared" si="11"/>
        <v>16.368220000000001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6523.7675799999997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02740 Minicomfort II úchytová lišta 2,7m oliva</v>
      </c>
      <c r="C383" s="185">
        <f t="shared" si="11"/>
        <v>19.855239999999998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>
        <v>552.21969999999999</v>
      </c>
      <c r="I383" s="460">
        <v>19.855239999999998</v>
      </c>
      <c r="J383" s="460">
        <v>71.002200000000002</v>
      </c>
      <c r="K383" s="460">
        <v>7913.5684600000004</v>
      </c>
      <c r="L383" s="459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Julia II úch.lišta 2,7m strieborná</v>
      </c>
      <c r="C384" s="185">
        <f t="shared" si="11"/>
        <v>17.435140000000001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6949.0051800000001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ROMEO II ÚCH.LIŠTA 2,7 M STR.</v>
      </c>
      <c r="C385" s="185">
        <f t="shared" si="11"/>
        <v>17.435140000000001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6949.0051800000001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Oaza II úch. Lišta 2,7m oliva</v>
      </c>
      <c r="C386" s="185">
        <f t="shared" si="11"/>
        <v>16.862639999999999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6720.8289699999996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uholník 02462 36x36mm 3m oliva</v>
      </c>
      <c r="C387" s="185">
        <f t="shared" si="11"/>
        <v>17.79946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>
        <v>495.04361</v>
      </c>
      <c r="I387" s="460">
        <v>17.79946</v>
      </c>
      <c r="J387" s="460">
        <v>61.207819999999998</v>
      </c>
      <c r="K387" s="460">
        <v>7094.2080999999998</v>
      </c>
      <c r="L387" s="459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20356 zámok na posuvné dvere 10/18mm</v>
      </c>
      <c r="C388" s="185">
        <f t="shared" ref="C388:C451" si="13">IF($A$2=1,H388,IF($A$2=2,I388,IF($A$2=3,J388,IF($A$2=4,K388,IF($A$2&gt;4,O388,"zadat jazyk")))))</f>
        <v>15.855560000000001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6495.3400199999996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str">
        <f t="shared" si="12"/>
        <v>SEVROLL 02891 Maxim II maska 6m strieborná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04535 Universal 18 úchytová lišta 2,7m strieborná</v>
      </c>
      <c r="C390" s="185">
        <f t="shared" si="13"/>
        <v>16.810600000000001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6700.0857400000004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04488 Blue-C spodné vedenie 6m strieborná</v>
      </c>
      <c r="C391" s="185">
        <f t="shared" si="13"/>
        <v>20.34967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>
        <v>559.86332000000004</v>
      </c>
      <c r="I391" s="460">
        <v>20.34967</v>
      </c>
      <c r="J391" s="460">
        <v>82.766509999999997</v>
      </c>
      <c r="K391" s="460">
        <v>8274.8126400000001</v>
      </c>
      <c r="L391" s="459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horné vedenie 2,35m strieborná</v>
      </c>
      <c r="C392" s="185">
        <f t="shared" si="13"/>
        <v>19.54297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7789.1087399999997</v>
      </c>
      <c r="L392" s="459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str">
        <f t="shared" si="12"/>
        <v>SEVROLL Viktoria II úch.list.18mm 2,7m zlatá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04588 Gemini II spodné vedenie  3m oliva</v>
      </c>
      <c r="C394" s="185">
        <f t="shared" si="13"/>
        <v>18.892410000000002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7529.8176999999996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04554 Faworyt II úchytová lišta 2,7m biela lesk</v>
      </c>
      <c r="C395" s="185">
        <f t="shared" si="13"/>
        <v>16.368220000000001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6523.7675799999997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str">
        <f t="shared" si="12"/>
        <v>SEVROLL Julia II úch.lišta 2,7m zlatá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str">
        <f t="shared" si="12"/>
        <v>SEVROLL Romeo II úchytová lišta 2,7m zlatá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str">
        <f t="shared" si="12"/>
        <v>SEVROLL 50244 Ursus horné vedenie 1,8m surová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04473 Blue horné vedenie 2,5m strieborná</v>
      </c>
      <c r="C399" s="185">
        <f t="shared" si="13"/>
        <v>18.866389999999999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7671.6616000000004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SEVROLL02676 Hide M dolné vedenie 6m strieborná</v>
      </c>
      <c r="C401" s="185">
        <f t="shared" si="13"/>
        <v>17.53923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59.838949999999997</v>
      </c>
      <c r="K401" s="460">
        <v>6792.3805199999997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str">
        <f t="shared" si="12"/>
        <v>SEVROLL Maxim II spodné vedenie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04532 Alfa II úchytová lišta 18mm 2,7m biela lesk</v>
      </c>
      <c r="C403" s="185">
        <f t="shared" si="13"/>
        <v>16.446280000000002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6554.8824199999999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Line spodné vedenie 2m alu surová</v>
      </c>
      <c r="C404" s="185">
        <f t="shared" si="13"/>
        <v>17.851500000000001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>
        <v>496.49113</v>
      </c>
      <c r="I404" s="460">
        <v>17.851500000000001</v>
      </c>
      <c r="J404" s="460">
        <v>62.423999999999999</v>
      </c>
      <c r="K404" s="460">
        <v>7114.9517299999998</v>
      </c>
      <c r="L404" s="459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04542 Victoria II úchytová lišta 18mm 2,7m oliva</v>
      </c>
      <c r="C405" s="185">
        <f t="shared" si="13"/>
        <v>20.635919999999999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8224.7179400000005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02863 Doubler II maska 6m oliva</v>
      </c>
      <c r="C406" s="185">
        <f t="shared" si="13"/>
        <v>20.141490000000001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69.261480000000006</v>
      </c>
      <c r="K406" s="460">
        <v>8027.6565700000001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Julia II úch.lišta 2,7m oliva</v>
      </c>
      <c r="C407" s="185">
        <f t="shared" si="13"/>
        <v>21.780919999999998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8681.0707700000003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Romeo II úch.lišta 2,7m oliva</v>
      </c>
      <c r="C408" s="185">
        <f t="shared" si="13"/>
        <v>22.301369999999999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8888.5037599999996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str">
        <f t="shared" si="12"/>
        <v>SEVROLL 03753 spodná krycia lišta Simple/Blue 2,5m (pre lamino 10mm)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04534 Universal 18 úchytová lišta 2,7m oliva</v>
      </c>
      <c r="C410" s="185">
        <f t="shared" si="13"/>
        <v>21.013249999999999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8380.2928900000006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str">
        <f t="shared" si="12"/>
        <v>SEVROLL Herkules 2 horné vedenie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str">
        <f t="shared" si="12"/>
        <v>SEVROLL Simple horné vedenie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04482 Blue-C spodné vedenie 6m oliva</v>
      </c>
      <c r="C413" s="185">
        <f t="shared" si="13"/>
        <v>23.94079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>
        <v>658.66273000000001</v>
      </c>
      <c r="I413" s="460">
        <v>23.94079</v>
      </c>
      <c r="J413" s="460">
        <v>92.095640000000003</v>
      </c>
      <c r="K413" s="460">
        <v>9735.0737900000004</v>
      </c>
      <c r="L413" s="459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Gemini Gemini-2 úchytová lišta 2,7m</v>
      </c>
      <c r="C414" s="185">
        <f t="shared" si="13"/>
        <v>23.628520000000002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>
        <v>657.16317000000004</v>
      </c>
      <c r="I414" s="460">
        <v>23.628520000000002</v>
      </c>
      <c r="J414" s="460">
        <v>86.852999999999994</v>
      </c>
      <c r="K414" s="460">
        <v>9417.4578500000007</v>
      </c>
      <c r="L414" s="459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System 10 II úchytová lišta 2,7m zlatá</v>
      </c>
      <c r="C415" s="185">
        <f t="shared" si="13"/>
        <v>23.524429999999999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9375.9710099999993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03104 spojovacia lišta H10 3m oliva tmavá kartáčovaná</v>
      </c>
      <c r="C416" s="185">
        <f t="shared" si="13"/>
        <v>21.624780000000001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>
        <v>601.43457000000001</v>
      </c>
      <c r="I416" s="460">
        <v>21.624780000000001</v>
      </c>
      <c r="J416" s="460">
        <v>74.362139999999997</v>
      </c>
      <c r="K416" s="460">
        <v>8618.8407000000007</v>
      </c>
      <c r="L416" s="459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spodná krycia lišta 2,35m 10mm zlatá</v>
      </c>
      <c r="C417" s="185">
        <f t="shared" si="13"/>
        <v>24.72147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9853.0670499999997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Prince 01 úchytová lišta 2,7m strieborná</v>
      </c>
      <c r="C418" s="185">
        <f t="shared" si="13"/>
        <v>22.145230000000002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>
        <v>615.90953000000002</v>
      </c>
      <c r="I418" s="460">
        <v>22.145230000000002</v>
      </c>
      <c r="J418" s="460">
        <v>76.151830000000004</v>
      </c>
      <c r="K418" s="460">
        <v>8826.2736999999997</v>
      </c>
      <c r="L418" s="459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Doubler II spodné vedenie 2,35m str.</v>
      </c>
      <c r="C419" s="185">
        <f t="shared" si="13"/>
        <v>20.037400000000002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7986.1701300000004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04467 Blue horné vedenie 2,5m oliva</v>
      </c>
      <c r="C420" s="185">
        <f t="shared" si="13"/>
        <v>23.57648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9586.9315100000003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Simple horné vedene 3m strieborná</v>
      </c>
      <c r="C421" s="185">
        <f t="shared" si="13"/>
        <v>21.46865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8729.8217999999997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str">
        <f t="shared" si="12"/>
        <v>SEVROLL SPOJ.LIŠTA H25 2,5M str.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04594 Gemini II spodné vedenie  4,05m strieborná</v>
      </c>
      <c r="C423" s="185">
        <f t="shared" si="13"/>
        <v>19.28275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7685.3922499999999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 04050 spojovacia lišta H10 3m biela lesk</v>
      </c>
      <c r="C424" s="185">
        <f t="shared" si="13"/>
        <v>15.82174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6305.9629800000002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03094 spodná krycia lišta 1,7m 10mm oliva tmavá kartáčovaná</v>
      </c>
      <c r="C425" s="185">
        <f t="shared" si="13"/>
        <v>22.27535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8878.1321399999997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Exclusive horné vedenie 1,8m oliva</v>
      </c>
      <c r="C426" s="185">
        <f t="shared" si="13"/>
        <v>23.706589999999998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9180.7993700000006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Gemini-2 úch.lišta 2,7m oliva</v>
      </c>
      <c r="C427" s="185">
        <f t="shared" si="13"/>
        <v>23.628520000000002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9417.4578500000007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System 10 II úch.lišta 2,7m oliva</v>
      </c>
      <c r="C428" s="185">
        <f t="shared" si="13"/>
        <v>23.524429999999999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9375.9710099999993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04762 Gemini II spodné vedenie 3m biela lesk</v>
      </c>
      <c r="C429" s="185">
        <f t="shared" si="13"/>
        <v>18.58014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7405.3575899999996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spoj.lišta H10 3m čierna kartáč</v>
      </c>
      <c r="C430" s="185">
        <f t="shared" si="13"/>
        <v>21.624780000000001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8618.8407000000007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SPOJ.LIŠTA "H 10" 3M OLIVA kartáčovaná</v>
      </c>
      <c r="C431" s="185">
        <f t="shared" si="13"/>
        <v>21.624780000000001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8618.8407000000007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str">
        <f t="shared" si="12"/>
        <v>SEVROLL 02023 Maxim horné vedenie 1,8m strieborná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Idea sada kovania pre vnútorné dvere 50kg</v>
      </c>
      <c r="C433" s="185">
        <f t="shared" si="13"/>
        <v>19.360810000000001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>
        <v>538.46848999999997</v>
      </c>
      <c r="I433" s="460">
        <v>19.360810000000001</v>
      </c>
      <c r="J433" s="460">
        <v>67.503600000000006</v>
      </c>
      <c r="K433" s="460">
        <v>7716.5070900000001</v>
      </c>
      <c r="L433" s="459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04445 spojovacia lišta Simple/Blue H28 3m (pre lamino 18mm) strieborná</v>
      </c>
      <c r="C434" s="185">
        <f t="shared" si="13"/>
        <v>19.829219999999999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8063.1805999999997</v>
      </c>
      <c r="L434" s="459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02845 Doubler II spodné vedenie 2,35m oliva</v>
      </c>
      <c r="C435" s="185">
        <f t="shared" si="13"/>
        <v>25.059760000000001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9987.8983700000008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Simple spodné vedenie 6m strieborná</v>
      </c>
      <c r="C436" s="185">
        <f t="shared" si="13"/>
        <v>22.587620000000001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82.672120000000007</v>
      </c>
      <c r="K436" s="460">
        <v>9184.8305600000003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horné vedenie 2,35m oliva</v>
      </c>
      <c r="C438" s="185">
        <f t="shared" si="13"/>
        <v>24.46124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9749.3505399999995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01032 Gemini horné vedenie 2,35m zlatá</v>
      </c>
      <c r="C439" s="185">
        <f t="shared" si="13"/>
        <v>24.46124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9749.3505399999995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Victoria II 2,7m úchytová lišta oliva tmavá kartáčovaná</v>
      </c>
      <c r="C440" s="185">
        <f t="shared" si="13"/>
        <v>23.992840000000001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9562.6607700000004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str">
        <f t="shared" si="12"/>
        <v>SEVROLL 02804 Maxim spodná krycia lišta 1,8m 18mm strieborná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Idea horné/spodné vedenie 3m strieborná</v>
      </c>
      <c r="C442" s="185">
        <f t="shared" si="13"/>
        <v>22.431480000000001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>
        <v>623.87075000000004</v>
      </c>
      <c r="I442" s="460">
        <v>22.431480000000001</v>
      </c>
      <c r="J442" s="460">
        <v>78.233999999999995</v>
      </c>
      <c r="K442" s="460">
        <v>8940.3618100000003</v>
      </c>
      <c r="L442" s="459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str">
        <f t="shared" si="12"/>
        <v>SEVROLL Maxim spojovacia lišta H25 2,5m oliv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str">
        <f t="shared" si="12"/>
        <v>SEVROLL Maxim vod. Lišta 2,5m strieborná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str">
        <f t="shared" si="12"/>
        <v>SEVROLL Simple horné vedenie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02718 Comfort 16 II úchytová lišta 2,7m strieborná</v>
      </c>
      <c r="C447" s="185">
        <f t="shared" si="13"/>
        <v>23.75863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>
        <v>660.78189999999995</v>
      </c>
      <c r="I447" s="460">
        <v>23.75863</v>
      </c>
      <c r="J447" s="460">
        <v>92.779200000000003</v>
      </c>
      <c r="K447" s="460">
        <v>9469.3158899999999</v>
      </c>
      <c r="L447" s="459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04288 Elegant II spodné vedenie 4,05m zlatá</v>
      </c>
      <c r="C448" s="185">
        <f t="shared" si="13"/>
        <v>24.773520000000001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>
        <v>689.00806999999998</v>
      </c>
      <c r="I448" s="460">
        <v>24.773520000000001</v>
      </c>
      <c r="J448" s="460">
        <v>93.075000000000003</v>
      </c>
      <c r="K448" s="460">
        <v>9873.8102500000005</v>
      </c>
      <c r="L448" s="459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01256 Single horné vedenie 2,35m strieborná</v>
      </c>
      <c r="C450" s="185">
        <f t="shared" si="13"/>
        <v>20.661940000000001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8001.7064600000003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20368-SV tlmič dorazu Mini SV25 (14-25kg)</v>
      </c>
      <c r="C452" s="185">
        <f t="shared" ref="C452:C515" si="15">IF($A$2=1,H452,IF($A$2=2,I452,IF($A$2=3,J452,IF($A$2=4,K452,IF($A$2&gt;4,O452,"zadat jazyk")))))</f>
        <v>22.951930000000001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9407.0440500000004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20258-SV tlmič dorazu Mini SV40 (25 - 40kg)</v>
      </c>
      <c r="C453" s="185">
        <f t="shared" si="15"/>
        <v>22.951930000000001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9407.0440500000004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20339-SV tlmič dorazu Mini SV60 (40 - 60kg)</v>
      </c>
      <c r="C454" s="185">
        <f t="shared" si="15"/>
        <v>22.951930000000001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9407.0440500000004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01462 Gemini horné vedenie 3m strieborná</v>
      </c>
      <c r="C455" s="185">
        <f t="shared" si="15"/>
        <v>24.9817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9946.4119300000002</v>
      </c>
      <c r="L455" s="459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str">
        <f t="shared" si="14"/>
        <v>SEVROLL Herkules 2 horné vedenie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04276 Elegant II spodné vedenie  4,05m oliva</v>
      </c>
      <c r="C457" s="185">
        <f t="shared" si="15"/>
        <v>24.773520000000001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9873.8102500000005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04474 Blue horné vedenie  3m strieborná</v>
      </c>
      <c r="C458" s="185">
        <f t="shared" si="15"/>
        <v>22.639659999999999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9205.9936899999993</v>
      </c>
      <c r="L458" s="459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04617 Victoria II úchytová lišta 2,7m čierna  kartáčovaná</v>
      </c>
      <c r="C459" s="185">
        <f t="shared" si="15"/>
        <v>23.992840000000001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9562.6607700000004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23.992840000000001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9562.6607700000004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str">
        <f t="shared" si="14"/>
        <v>SEVROLL Porto úchytová lišta 2,7m strieborn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str">
        <f t="shared" si="14"/>
        <v>SEVROLL Simple spodné vedenie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01247 Single horné vedenie 2,35m oliva</v>
      </c>
      <c r="C464" s="185">
        <f t="shared" si="15"/>
        <v>25.189879999999999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9755.2292899999993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Comfort 18 II úch.lišta 2,7m str,</v>
      </c>
      <c r="C465" s="185">
        <f t="shared" si="15"/>
        <v>23.75863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9469.3158899999999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253S-SPOJ.LIŠTA H-30mm STR 3m</v>
      </c>
      <c r="C466" s="185">
        <f t="shared" si="15"/>
        <v>22.509550000000001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8971.4770399999998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 10089 Everest vozík pre šikmé krídlo - 2ks</v>
      </c>
      <c r="C467" s="185">
        <f t="shared" si="15"/>
        <v>20.193539999999999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8276.4924900000005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04500 Blue-V spodné vedenie  6m strieborná</v>
      </c>
      <c r="C468" s="185">
        <f t="shared" si="15"/>
        <v>24.20102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99.143609999999995</v>
      </c>
      <c r="K468" s="460">
        <v>9840.8898000000008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Karat úch.lišta 2,7m str</v>
      </c>
      <c r="C470" s="185">
        <f t="shared" si="15"/>
        <v>22.067160000000001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8795.1588800000009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str">
        <f t="shared" si="14"/>
        <v>SEVROLL SPODNÉ VED. MAXIM II 3,5M STR.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85515 Lux III úchytová lišta 2,7m strieborná</v>
      </c>
      <c r="C472" s="185">
        <f t="shared" si="15"/>
        <v>24.747489999999999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9863.4386500000001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Comfort spodné vedenie 3m oliva</v>
      </c>
      <c r="C473" s="185">
        <f t="shared" si="15"/>
        <v>29.821899999999999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>
        <v>829.41520000000003</v>
      </c>
      <c r="I473" s="460">
        <v>29.821899999999999</v>
      </c>
      <c r="J473" s="460">
        <v>111.027</v>
      </c>
      <c r="K473" s="460">
        <v>11885.91051</v>
      </c>
      <c r="L473" s="459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04589 Gemini II spodné vedenie  4,05m oliva</v>
      </c>
      <c r="C474" s="185">
        <f t="shared" si="15"/>
        <v>25.50215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10164.21653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20375-BL tlmič dorazu Simple/Blue 10/18 25kg L+P</v>
      </c>
      <c r="C475" s="185">
        <f t="shared" si="15"/>
        <v>24.695450000000001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10121.63823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tlmič doraz.Simple 10/18, 25 - 40kg (L+P)</v>
      </c>
      <c r="C476" s="185">
        <f t="shared" si="15"/>
        <v>24.695450000000001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10121.63823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str">
        <f t="shared" si="14"/>
        <v>SEVROLL Maxim vodiaca lišta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25.169070000000001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10029.385200000001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Optima spodné vedenie 6m surová</v>
      </c>
      <c r="C479" s="185">
        <f t="shared" si="15"/>
        <v>24.9817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>
        <v>694.79805999999996</v>
      </c>
      <c r="I479" s="460">
        <v>24.9817</v>
      </c>
      <c r="J479" s="460">
        <v>85.905709999999999</v>
      </c>
      <c r="K479" s="460">
        <v>9956.7835300000006</v>
      </c>
      <c r="L479" s="459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04094 Pax úchytová lišta 2,7m strieborná</v>
      </c>
      <c r="C480" s="185">
        <f t="shared" si="15"/>
        <v>20.68797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8245.4615699999995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str">
        <f t="shared" si="14"/>
        <v>SEVROLL Prosper II úch.lišta 2,7m strieborná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str">
        <f t="shared" si="14"/>
        <v>SEVROLL Rex úchytová lišta 2,7m strieborná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04494 Blue-V spodné vedenie 6m oliva</v>
      </c>
      <c r="C483" s="185">
        <f t="shared" si="15"/>
        <v>30.251270000000002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111.19439</v>
      </c>
      <c r="K483" s="460">
        <v>12306.40294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02717 Comfort 16 II úchytová lišta 2,7m oliva</v>
      </c>
      <c r="C484" s="185">
        <f t="shared" si="15"/>
        <v>30.446439999999999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>
        <v>846.78513999999996</v>
      </c>
      <c r="I484" s="460">
        <v>30.446439999999999</v>
      </c>
      <c r="J484" s="460">
        <v>104.69759999999999</v>
      </c>
      <c r="K484" s="460">
        <v>12134.82993</v>
      </c>
      <c r="L484" s="459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02721 Comfort 18 II úchytová lišta 2,7m oliva</v>
      </c>
      <c r="C485" s="185">
        <f t="shared" si="15"/>
        <v>30.446439999999999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12134.82993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karat úchytová lišta 2,7m oliva</v>
      </c>
      <c r="C486" s="185">
        <f t="shared" si="15"/>
        <v>27.583960000000001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10993.948490000001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str">
        <f t="shared" si="14"/>
        <v>SEVROLL Herkules 2 horné vedenie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Hide N spodné vedenie 6m strieborná</v>
      </c>
      <c r="C488" s="185">
        <f t="shared" si="15"/>
        <v>25.450099999999999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86.828620000000001</v>
      </c>
      <c r="K488" s="460">
        <v>9856.0064600000005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04468 Blue horné vedenie  3m oliva</v>
      </c>
      <c r="C489" s="185">
        <f t="shared" si="15"/>
        <v>28.31259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11512.78299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Unicomfort II úch.lišta 2,7m str.</v>
      </c>
      <c r="C490" s="185">
        <f t="shared" si="15"/>
        <v>26.438960000000002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10537.596079999999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03064 Optima horné vedenie 2m strieborná</v>
      </c>
      <c r="C491" s="185">
        <f t="shared" si="15"/>
        <v>24.565329999999999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9790.83698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tlmič dorazu 10/18mm 14-25kg L+P</v>
      </c>
      <c r="C492" s="185">
        <f t="shared" si="15"/>
        <v>25.710319999999999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758.78985999999998</v>
      </c>
      <c r="I492" s="460">
        <v>25.710319999999999</v>
      </c>
      <c r="J492" s="460">
        <v>89.555999999999997</v>
      </c>
      <c r="K492" s="460">
        <v>10537.595579999999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tlmič dorazu 10/18mm 25-50kg L+P</v>
      </c>
      <c r="C493" s="185">
        <f t="shared" si="15"/>
        <v>25.710319999999999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758.78985999999998</v>
      </c>
      <c r="I493" s="460">
        <v>25.710319999999999</v>
      </c>
      <c r="J493" s="460">
        <v>89.555999999999997</v>
      </c>
      <c r="K493" s="460">
        <v>10537.595579999999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Doubler II spodné vedenie 3m str.</v>
      </c>
      <c r="C494" s="185">
        <f t="shared" si="15"/>
        <v>25.580220000000001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10195.33136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spojovacia lišta H30 3m oliva</v>
      </c>
      <c r="C495" s="185">
        <f t="shared" si="15"/>
        <v>27.45384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10942.09044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Pax úchytová lišta 3m strieborná</v>
      </c>
      <c r="C496" s="185">
        <f t="shared" si="15"/>
        <v>23.003979999999999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9168.5380100000002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85615 Lux III úchytová lišta 2,7m oliva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>
        <v>0</v>
      </c>
      <c r="I497" s="460">
        <v>0</v>
      </c>
      <c r="J497" s="460">
        <v>0</v>
      </c>
      <c r="K497" s="460">
        <v>0</v>
      </c>
      <c r="L497" s="459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02726 Unicomfort II úchytová lišta 2,7m oliva</v>
      </c>
      <c r="C498" s="185">
        <f t="shared" si="15"/>
        <v>30.60258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12197.06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Simple horné vedenie 4m strieborná</v>
      </c>
      <c r="C499" s="185">
        <f t="shared" si="15"/>
        <v>28.624860000000002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11639.762140000001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04096 Pax horná vodiaca lišta 3m strieborná</v>
      </c>
      <c r="C500" s="185">
        <f t="shared" si="15"/>
        <v>22.587620000000001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9002.5918500000007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02376 Master úchytová lišta 2,7m strieborná</v>
      </c>
      <c r="C501" s="185">
        <f t="shared" si="15"/>
        <v>25.21069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10050.128409999999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02846 Doubler II spodné vedenie 3m oliva</v>
      </c>
      <c r="C502" s="185">
        <f t="shared" si="15"/>
        <v>31.981780000000001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12746.75729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str">
        <f t="shared" si="14"/>
        <v>SEVROLL Porto úchytová lišta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str">
        <f t="shared" si="14"/>
        <v>SEVROLL Prosper II úch lišta 2 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str">
        <f t="shared" si="14"/>
        <v>SEVROLL Rex úchytová lišta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str">
        <f t="shared" si="14"/>
        <v>SEVROLL Maxim II spodné vedenie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horné vedenie 3m oliva</v>
      </c>
      <c r="C507" s="185">
        <f t="shared" si="15"/>
        <v>31.227119999999999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12445.979429999999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01011 Gemini horné vedenie 3m zlatá</v>
      </c>
      <c r="C508" s="185">
        <f t="shared" si="15"/>
        <v>31.227119999999999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12445.979429999999</v>
      </c>
      <c r="L508" s="459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Everest vodiaca lišta 3m strieborná</v>
      </c>
      <c r="C509" s="185">
        <f t="shared" si="15"/>
        <v>25.60624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10205.70297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Hide N spodné vedenie 6m oliva</v>
      </c>
      <c r="C510" s="185">
        <f t="shared" si="15"/>
        <v>29.821899999999999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101.74397</v>
      </c>
      <c r="K510" s="460">
        <v>11549.06285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Everest vodiaca lišta 3m oliva</v>
      </c>
      <c r="C511" s="185">
        <f t="shared" si="15"/>
        <v>29.89997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>
        <v>831.58642999999995</v>
      </c>
      <c r="I511" s="460">
        <v>29.89997</v>
      </c>
      <c r="J511" s="460">
        <v>102.81841</v>
      </c>
      <c r="K511" s="460">
        <v>11917.02533</v>
      </c>
      <c r="L511" s="459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04763 Gemini II spodné vedenie 4,05m biela lesk</v>
      </c>
      <c r="C512" s="185">
        <f t="shared" si="15"/>
        <v>25.059760000000001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>
        <v>696.96929999999998</v>
      </c>
      <c r="I512" s="460">
        <v>25.059760000000001</v>
      </c>
      <c r="J512" s="460">
        <v>99.8172</v>
      </c>
      <c r="K512" s="460">
        <v>9987.8983700000008</v>
      </c>
      <c r="L512" s="459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Star úchytová lišta 2,7m strieborná</v>
      </c>
      <c r="C513" s="185">
        <f t="shared" si="15"/>
        <v>26.52224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>
        <v>737.49919</v>
      </c>
      <c r="I513" s="460">
        <v>26.52224</v>
      </c>
      <c r="J513" s="460">
        <v>96.298199999999994</v>
      </c>
      <c r="K513" s="460">
        <v>10568.71089</v>
      </c>
      <c r="L513" s="459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01257 SINGLE HORNÉ VEDENIE 3 m strieborná</v>
      </c>
      <c r="C514" s="185">
        <f t="shared" si="15"/>
        <v>26.412939999999999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10228.88206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219-070 Symetric sada kovania pre 2 krídla</v>
      </c>
      <c r="C515" s="185">
        <f t="shared" si="15"/>
        <v>39.970709999999997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>
        <v>1059.69202</v>
      </c>
      <c r="I515" s="460">
        <v>39.970709999999997</v>
      </c>
      <c r="J515" s="460">
        <v>136.36887999999999</v>
      </c>
      <c r="K515" s="460">
        <v>15479.372139999999</v>
      </c>
      <c r="L515" s="459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str">
        <f t="shared" ref="B516:B579" si="16">IF($A$2=1,D516,IF($A$2=2,F516,IF($A$2=3,G516,IF($A$2=4,E516,IF($A$2&gt;4,P516,"zadat jazyk")))))</f>
        <v>SEVROLL Herkules sada kovania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03212 spojovacia lišta H30 3m biela lesk</v>
      </c>
      <c r="C518" s="185">
        <f t="shared" si="17"/>
        <v>13.58775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>
        <v>323.88938999999999</v>
      </c>
      <c r="I518" s="460">
        <v>13.58775</v>
      </c>
      <c r="J518" s="460">
        <v>58.634599999999999</v>
      </c>
      <c r="K518" s="460">
        <v>5037.16003</v>
      </c>
      <c r="L518" s="459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krycí profil Galaxy 6m</v>
      </c>
      <c r="C519" s="185">
        <f t="shared" si="17"/>
        <v>34.818240000000003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118.79007</v>
      </c>
      <c r="K519" s="460">
        <v>13483.98425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str">
        <f t="shared" si="16"/>
        <v>SEVROLL SPODNÉ VED. MAXIM II 4,3M STR.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04098 Pax úchytová lišta 2,7m biela lesk</v>
      </c>
      <c r="C522" s="185">
        <f t="shared" si="17"/>
        <v>26.90737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10724.285449999999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02377 Master úchytová lišta 2,7m oliva</v>
      </c>
      <c r="C523" s="185">
        <f t="shared" si="17"/>
        <v>31.513369999999998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12560.067520000001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str">
        <f t="shared" si="16"/>
        <v>SEVROLL Simple horné vedenie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HOR. VEDENIE COMFORT 1,70 M STR.</v>
      </c>
      <c r="C525" s="185">
        <f t="shared" si="17"/>
        <v>30.082129999999999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11989.627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04595 Gemini II spodné vedenie  6m strieborná</v>
      </c>
      <c r="C526" s="185">
        <f t="shared" si="17"/>
        <v>28.596229999999998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105.53084</v>
      </c>
      <c r="K526" s="460">
        <v>11398.442849999999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01248 Single horné vedenie 3m oliva</v>
      </c>
      <c r="C527" s="185">
        <f t="shared" si="17"/>
        <v>32.163930000000001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12456.057290000001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Maxim horné vedenie 2,5m str.</v>
      </c>
      <c r="C529" s="185">
        <f t="shared" si="17"/>
        <v>28.511769999999999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11198.092360000001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str">
        <f t="shared" si="16"/>
        <v>SEVROLL 214-426 Herkules 2 horné vedenie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50245 Ursus horné vedenie 3m surová</v>
      </c>
      <c r="C531" s="185">
        <f t="shared" si="17"/>
        <v>38.721629999999998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>
        <v>1026.57664</v>
      </c>
      <c r="I531" s="460">
        <v>38.721629999999998</v>
      </c>
      <c r="J531" s="460">
        <v>132.10735</v>
      </c>
      <c r="K531" s="460">
        <v>14995.641670000001</v>
      </c>
      <c r="L531" s="459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04475 Blue horné vedenie  4m strieborná</v>
      </c>
      <c r="C532" s="185">
        <f t="shared" si="17"/>
        <v>30.186219999999999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12274.65825</v>
      </c>
      <c r="L532" s="459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03182 Optima horné vedenie 2,4m strieborná</v>
      </c>
      <c r="C533" s="185">
        <f t="shared" si="17"/>
        <v>29.45758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11740.70717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03046 Future II úchytová lišta 2,7m oliva</v>
      </c>
      <c r="C534" s="185">
        <f t="shared" si="17"/>
        <v>37.810839999999999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15070.00663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horné vedenie 4,05m strieborná</v>
      </c>
      <c r="C535" s="185">
        <f t="shared" si="17"/>
        <v>33.67324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13420.91432</v>
      </c>
      <c r="L535" s="459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Exclusive horné vedenie 3m strieborn</v>
      </c>
      <c r="C536" s="185">
        <f t="shared" si="17"/>
        <v>32.554270000000002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12607.22285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04318 Pax výztuha 3m strieborná</v>
      </c>
      <c r="C537" s="185">
        <f t="shared" si="17"/>
        <v>28.963149999999999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11543.6458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Comfort horné vedenie 1,7m oliva</v>
      </c>
      <c r="C538" s="185">
        <f t="shared" si="17"/>
        <v>37.550609999999999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14966.29012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Star úchytová lišta 2,7m oliva</v>
      </c>
      <c r="C539" s="185">
        <f t="shared" si="17"/>
        <v>33.152790000000003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>
        <v>922.05492000000004</v>
      </c>
      <c r="I539" s="460">
        <v>33.152790000000003</v>
      </c>
      <c r="J539" s="460">
        <v>114.00405000000001</v>
      </c>
      <c r="K539" s="460">
        <v>13213.481320000001</v>
      </c>
      <c r="L539" s="459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str">
        <f t="shared" si="16"/>
        <v>SEVROLL MAXIM VOD.LIŠTA 3,5 M STRIEBORNA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Master úch.lišta 3m strieborná</v>
      </c>
      <c r="C541" s="185">
        <f t="shared" si="17"/>
        <v>28.026340000000001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11170.26665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20369 zámok na posuvné dvere pre madlo Karat a Prosper</v>
      </c>
      <c r="C542" s="185">
        <f t="shared" si="17"/>
        <v>36.512309999999999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14963.812690000001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držiak pôdy skrine u šikmých stropov</v>
      </c>
      <c r="C543" s="185">
        <f t="shared" si="17"/>
        <v>29.743829999999999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>
        <v>827.24392999999998</v>
      </c>
      <c r="I543" s="460">
        <v>29.743829999999999</v>
      </c>
      <c r="J543" s="460">
        <v>102.28149999999999</v>
      </c>
      <c r="K543" s="460">
        <v>11854.79528</v>
      </c>
      <c r="L543" s="459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10192-SV Optima II sada kování (dvoje dvere)</v>
      </c>
      <c r="C544" s="185">
        <f t="shared" si="17"/>
        <v>26.60031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10599.82573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04100 Pax horná vodiaca lišta 3m biela lesk</v>
      </c>
      <c r="C545" s="185">
        <f t="shared" si="17"/>
        <v>29.353490000000001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11699.220729999999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str">
        <f t="shared" si="16"/>
        <v>SEVROLL Maxim spod.krycia lišta 2,5m 18mm strieborná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str">
        <f t="shared" si="16"/>
        <v>SEVROLL Maxim II spodné vedenie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 Future II úch.lišta 2,7m strieborná</v>
      </c>
      <c r="C548" s="185">
        <f t="shared" si="17"/>
        <v>32.476199999999999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12943.81868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04289 Elegant II spodné vedenie 6m zlatá</v>
      </c>
      <c r="C549" s="185">
        <f t="shared" si="17"/>
        <v>36.691870000000002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137.86320000000001</v>
      </c>
      <c r="K549" s="460">
        <v>14624.02583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04101 Pax úchytová lišta 3m biela lesk</v>
      </c>
      <c r="C550" s="185">
        <f t="shared" si="17"/>
        <v>29.89997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11917.02533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Comfort spodné vedenie 4,05m striebo</v>
      </c>
      <c r="C551" s="185">
        <f t="shared" si="17"/>
        <v>36.37959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>
        <v>1011.79968</v>
      </c>
      <c r="I551" s="460">
        <v>36.37959</v>
      </c>
      <c r="J551" s="460">
        <v>136.2414</v>
      </c>
      <c r="K551" s="460">
        <v>14499.56611</v>
      </c>
      <c r="L551" s="459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02380 Master úchytová lišta 3m oliva</v>
      </c>
      <c r="C552" s="185">
        <f t="shared" si="17"/>
        <v>35.026420000000002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13960.240400000001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str">
        <f t="shared" si="16"/>
        <v>SEVROLL Herkules sada kovania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Doubler ll spodné vedenie 4,05m strieborná</v>
      </c>
      <c r="C554" s="185">
        <f t="shared" si="17"/>
        <v>34.505969999999998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13752.807430000001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str">
        <f t="shared" si="16"/>
        <v>SEVROLL Maxim horné vedenie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Maxim sada kovania pre 2 dvere 1,8m strieborná</v>
      </c>
      <c r="C556" s="185">
        <f t="shared" si="17"/>
        <v>27.470300000000002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str">
        <f t="shared" si="16"/>
        <v>SEVROLL krycia lišta Herkules Glass 2m strie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04469 Blue horné vedenie  4m oliva</v>
      </c>
      <c r="C558" s="185">
        <f t="shared" si="17"/>
        <v>37.732770000000002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15343.3228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04278 Elegant II spodné vedenie 6m oliva</v>
      </c>
      <c r="C559" s="185">
        <f t="shared" si="17"/>
        <v>36.691870000000002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137.86320000000001</v>
      </c>
      <c r="K559" s="460">
        <v>14624.02583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01713 Exclusive horné vedenie 3m oliva</v>
      </c>
      <c r="C560" s="185">
        <f t="shared" si="17"/>
        <v>39.502310000000001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15297.97315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03074 Top horné vedenie jednoduché 3m strieborná</v>
      </c>
      <c r="C561" s="185">
        <f t="shared" si="17"/>
        <v>33.387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13306.8262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str">
        <f t="shared" si="16"/>
        <v>SEVROLL Maxim spodná krycí lišta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str">
        <f t="shared" si="16"/>
        <v>SEVROLL Maxim vodiaca lišta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04590 Gemini II spodné vedenie  6m oliva</v>
      </c>
      <c r="C566" s="185">
        <f t="shared" si="17"/>
        <v>37.784820000000003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129.93239</v>
      </c>
      <c r="K566" s="460">
        <v>15059.635029999999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spodná krycia lišta 3m 10mm oliva tmavá kartáčovaná</v>
      </c>
      <c r="C567" s="185">
        <f t="shared" si="17"/>
        <v>39.398220000000002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15702.6772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str">
        <f t="shared" si="16"/>
        <v>SEVROLL 214-378 Herkules plus horné vedenie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02847 Doubler II spodné vedenie 4,05m oliva</v>
      </c>
      <c r="C569" s="185">
        <f t="shared" si="17"/>
        <v>43.145470000000003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17196.19498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str">
        <f t="shared" si="16"/>
        <v>SEVROLL Doubler II spodné vedenie 4,05m zlat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50246 Ursus horné vedenie 3,6m surová</v>
      </c>
      <c r="C571" s="185">
        <f t="shared" si="17"/>
        <v>46.47636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>
        <v>1232.1679300000001</v>
      </c>
      <c r="I571" s="460">
        <v>46.47636</v>
      </c>
      <c r="J571" s="460">
        <v>158.56433000000001</v>
      </c>
      <c r="K571" s="460">
        <v>17998.801149999999</v>
      </c>
      <c r="L571" s="459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04099Gemini 4 Pax spodná krycia lišta 3m 4mm biela lesk</v>
      </c>
      <c r="C572" s="185">
        <f t="shared" si="17"/>
        <v>33.82938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13483.14436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Exclusive horné vedenie 3,6m strieborná</v>
      </c>
      <c r="C573" s="185">
        <f t="shared" si="17"/>
        <v>39.06514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>
        <v>1035.54538</v>
      </c>
      <c r="I573" s="460">
        <v>39.06514</v>
      </c>
      <c r="J573" s="460">
        <v>133.27927</v>
      </c>
      <c r="K573" s="460">
        <v>15126.65186</v>
      </c>
      <c r="L573" s="459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horné vedenie 4,05m oliva</v>
      </c>
      <c r="C574" s="185">
        <f t="shared" si="17"/>
        <v>42.156610000000001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16802.072219999998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01462  Gemini horné vedenie 4,05m zlatá</v>
      </c>
      <c r="C575" s="185">
        <f t="shared" si="17"/>
        <v>42.156610000000001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16802.072219999998</v>
      </c>
      <c r="L575" s="459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str">
        <f t="shared" si="16"/>
        <v>SEVROLL Herkules 2 horné vedenie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str">
        <f t="shared" si="16"/>
        <v>SEVROLL 214-427 Herkules 2 horné vedenie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04295 Elegant II spodné vedenie 6m biela lesk</v>
      </c>
      <c r="C578" s="185">
        <f t="shared" si="17"/>
        <v>37.914929999999998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143.60579999999999</v>
      </c>
      <c r="K578" s="460">
        <v>15111.493469999999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03072 Top horné vedenie jednoduché 3m oliva</v>
      </c>
      <c r="C579" s="185">
        <f t="shared" si="17"/>
        <v>40.595260000000003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16179.77324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str">
        <f t="shared" si="18"/>
        <v>SEVROLL MAXIM VOD.LIŠTA 4,3 M STRIEBORNA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sada kovania ZPE-10 II</v>
      </c>
      <c r="C582" s="185">
        <f t="shared" si="19"/>
        <v>39.736510000000003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15388.67266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str">
        <f t="shared" si="18"/>
        <v>SEVROLL 02890 Maxim II spodné vedenie 6m strieborná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03047 Future II úchytová lišta 3,5m oliva</v>
      </c>
      <c r="C585" s="185">
        <f t="shared" si="19"/>
        <v>49.00056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19529.815930000001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Simple horné vedenie 6m strieborná</v>
      </c>
      <c r="C586" s="185">
        <f t="shared" si="19"/>
        <v>42.937289999999997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157.76137</v>
      </c>
      <c r="K586" s="460">
        <v>17459.643199999999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str">
        <f t="shared" si="18"/>
        <v>SEVROLL 10022-SV Ursus sada kovania ZP-18 pro 1 krídlo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Exclusive sada kovania ZPE18</v>
      </c>
      <c r="C588" s="185">
        <f t="shared" si="19"/>
        <v>39.320149999999998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15227.429040000001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Comfort horné vedenie 2,35m strieborná</v>
      </c>
      <c r="C589" s="185">
        <f t="shared" si="19"/>
        <v>41.55809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16563.524389999999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04764 Gemini II spodné vedenie 6m biela lesk</v>
      </c>
      <c r="C591" s="185">
        <f t="shared" si="19"/>
        <v>37.186300000000003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147.88980000000001</v>
      </c>
      <c r="K591" s="460">
        <v>14821.0872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04764 Gemini II spodné vedenie 6m biela lesk</v>
      </c>
      <c r="C592" s="185">
        <f t="shared" si="19"/>
        <v>37.186300000000003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147.88980000000001</v>
      </c>
      <c r="K592" s="460">
        <v>14821.0872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str">
        <f t="shared" si="18"/>
        <v>SEVROLL Maxim vodiaca lišta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FUTURE II ÚCH.LIŠTA 3,5 M str.</v>
      </c>
      <c r="C595" s="185">
        <f t="shared" si="19"/>
        <v>42.052520000000001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16760.585780000001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HORNÉ VEDENIE MAXIM 3,5M STR.</v>
      </c>
      <c r="C596" s="185">
        <f t="shared" si="19"/>
        <v>39.825560000000003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>
        <v>1052.5355300000001</v>
      </c>
      <c r="I596" s="460">
        <v>39.825560000000003</v>
      </c>
      <c r="J596" s="460">
        <v>141.11804000000001</v>
      </c>
      <c r="K596" s="460">
        <v>15641.622359999999</v>
      </c>
      <c r="L596" s="459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HOR.VEDENIE COMFORT 2,35 M OLIVA</v>
      </c>
      <c r="C597" s="185">
        <f t="shared" si="19"/>
        <v>51.915089999999999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20691.440979999999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Simple horné vedenie 6m oliva</v>
      </c>
      <c r="C598" s="185">
        <f t="shared" si="19"/>
        <v>53.684620000000002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>
        <v>1476.97957</v>
      </c>
      <c r="I598" s="460">
        <v>53.684620000000002</v>
      </c>
      <c r="J598" s="460">
        <v>181.37522999999999</v>
      </c>
      <c r="K598" s="460">
        <v>21829.844659999999</v>
      </c>
      <c r="L598" s="459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str">
        <f t="shared" si="18"/>
        <v>SEVROLL Maxim spod.krycia lišta 3,5m 18mm strieborná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01391 Gemini horné vedenie 6m strieborná</v>
      </c>
      <c r="C603" s="185">
        <f t="shared" si="19"/>
        <v>49.88532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184.17554999999999</v>
      </c>
      <c r="K603" s="460">
        <v>19882.452249999998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04476 Blue horné vedenie  6m strieborná</v>
      </c>
      <c r="C604" s="185">
        <f t="shared" si="19"/>
        <v>44.897219999999997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>
        <v>1224.2893999999999</v>
      </c>
      <c r="I604" s="460">
        <v>44.897219999999997</v>
      </c>
      <c r="J604" s="460">
        <v>160.97072</v>
      </c>
      <c r="K604" s="460">
        <v>17440.02</v>
      </c>
      <c r="L604" s="459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bezpečnostná fólia 300mm/50m transparentná</v>
      </c>
      <c r="C605" s="185">
        <f t="shared" si="19"/>
        <v>42.781149999999997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>
        <v>1262.60177</v>
      </c>
      <c r="I605" s="460">
        <v>42.781149999999997</v>
      </c>
      <c r="J605" s="460">
        <v>143.16999999999999</v>
      </c>
      <c r="K605" s="460">
        <v>17534.218120000001</v>
      </c>
      <c r="L605" s="459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Idea horné/spodné vedenie 6m strieborná</v>
      </c>
      <c r="C606" s="185">
        <f t="shared" si="19"/>
        <v>44.862960000000001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>
        <v>1247.7415100000001</v>
      </c>
      <c r="I606" s="460">
        <v>44.862960000000001</v>
      </c>
      <c r="J606" s="460">
        <v>156.44759999999999</v>
      </c>
      <c r="K606" s="460">
        <v>17880.723620000001</v>
      </c>
      <c r="L606" s="459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str">
        <f t="shared" si="18"/>
        <v>SEVROLL Maxim sada kovánia pre 3 dvere 2,5m strieborná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str">
        <f t="shared" si="18"/>
        <v>SEVROLL Herkules sada kovania60kg,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04470 Blue horné vedenie  6m oliva</v>
      </c>
      <c r="C610" s="185">
        <f t="shared" si="19"/>
        <v>56.599159999999998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189.86785</v>
      </c>
      <c r="K610" s="460">
        <v>23014.984410000001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20363-SV tlmič Central 10/18mm obojstranný 25kg</v>
      </c>
      <c r="C611" s="185">
        <f t="shared" si="19"/>
        <v>49.156689999999998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20147.28615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 20319-SV tlmič Central 10/18mm obojstranný 25-40kg</v>
      </c>
      <c r="C612" s="185">
        <f t="shared" si="19"/>
        <v>49.156689999999998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20147.28615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str">
        <f t="shared" si="18"/>
        <v>SEVROLL Maxim horné vedenie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02853 Doubler II spodné vedenie 6m strieborná</v>
      </c>
      <c r="C614" s="185">
        <f t="shared" si="19"/>
        <v>51.10839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188.25120000000001</v>
      </c>
      <c r="K614" s="460">
        <v>20369.9195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Optima sada tlmičov P+L</v>
      </c>
      <c r="C615" s="185">
        <f t="shared" si="19"/>
        <v>56.078699999999998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22984.33137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str">
        <f t="shared" si="18"/>
        <v>SEVROLL Herkules 2 horné vedenie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str">
        <f t="shared" si="18"/>
        <v>SEVROLL 02893 Maxim vodiaca lišta 6m strieborná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str">
        <f t="shared" si="18"/>
        <v>SEVROLL Herkules sada kovania60kg,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str">
        <f t="shared" si="18"/>
        <v>SEVROLL Maxim spodná krycia lišta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HORNÉ VEDENIE MAXIM 4,3M STR.</v>
      </c>
      <c r="C621" s="185">
        <f t="shared" si="19"/>
        <v>48.967509999999997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>
        <v>1294.14483</v>
      </c>
      <c r="I621" s="460">
        <v>48.967509999999997</v>
      </c>
      <c r="J621" s="460">
        <v>173.51165</v>
      </c>
      <c r="K621" s="460">
        <v>19232.153289999998</v>
      </c>
      <c r="L621" s="459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Comfort horné vedenie 3m strieborné</v>
      </c>
      <c r="C622" s="185">
        <f t="shared" si="19"/>
        <v>53.034059999999997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21137.42181</v>
      </c>
      <c r="L622" s="459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01392 Gemini horné vedenie 6m zlatá</v>
      </c>
      <c r="C624" s="185">
        <f t="shared" si="19"/>
        <v>62.454239999999999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1736.99515</v>
      </c>
      <c r="I624" s="460">
        <v>62.454239999999999</v>
      </c>
      <c r="J624" s="460">
        <v>214.76429999999999</v>
      </c>
      <c r="K624" s="460">
        <v>24891.958839999999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02848 Doubler II spodné vedenie 6m oliva</v>
      </c>
      <c r="C625" s="185">
        <f t="shared" si="19"/>
        <v>63.885480000000001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219.68598</v>
      </c>
      <c r="K625" s="460">
        <v>25462.39976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str">
        <f t="shared" si="18"/>
        <v>SEVROLL Herkules sada kovania120kg,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Single horné vedenie 6m strieborná</v>
      </c>
      <c r="C627" s="185">
        <f t="shared" si="19"/>
        <v>52.773829999999997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184.14060000000001</v>
      </c>
      <c r="K627" s="460">
        <v>21033.705300000001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HOR.VEDENIE COMFORT 3 M OLIVA</v>
      </c>
      <c r="C628" s="185">
        <f t="shared" si="19"/>
        <v>66.279560000000004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26416.59144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str">
        <f t="shared" si="18"/>
        <v>SEVROLL 214-379 Herkules plus horné vedenie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str">
        <f t="shared" si="18"/>
        <v>SEVROLL Maxim spod.krycia lišta 4,3m 18mm strieborná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Gemini horné vedenie 6m oliva</v>
      </c>
      <c r="C631" s="185">
        <f t="shared" si="19"/>
        <v>62.454239999999999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214.76429999999999</v>
      </c>
      <c r="K631" s="460">
        <v>24891.958839999999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tlumič dorazu Top SV60 - 2ks</v>
      </c>
      <c r="C632" s="185">
        <f t="shared" si="19"/>
        <v>51.030320000000003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20915.208030000002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Idea sada kovania pre dvoje dvere 50kg</v>
      </c>
      <c r="C633" s="185">
        <f t="shared" si="19"/>
        <v>50.382359999999998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>
        <v>1401.1760999999999</v>
      </c>
      <c r="I633" s="460">
        <v>50.382359999999998</v>
      </c>
      <c r="J633" s="460">
        <v>175.74600000000001</v>
      </c>
      <c r="K633" s="460">
        <v>20079.513620000002</v>
      </c>
      <c r="L633" s="459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str">
        <f t="shared" si="18"/>
        <v>SEVROLL Maxim horné vedenie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str">
        <f t="shared" si="18"/>
        <v>SEVROLL Herkules tlmič 40-80kg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tlmič dorazu Top SV80 - 2ks</v>
      </c>
      <c r="C636" s="185">
        <f t="shared" si="19"/>
        <v>54.569389999999999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22365.727480000001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str">
        <f t="shared" si="18"/>
        <v>SEVROLL Maxim spodná krycia lišta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str">
        <f t="shared" si="18"/>
        <v>SEVROLL Herkules sada kovania60kg,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str">
        <f t="shared" si="18"/>
        <v>SEVROLL Herkules sada kovania60kg,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str">
        <f t="shared" ref="B644:B707" si="20">IF($A$2=1,D644,IF($A$2=2,F644,IF($A$2=3,G644,IF($A$2=4,E644,IF($A$2&gt;4,P644,"zadat jazyk")))))</f>
        <v>SEVROLL Herkules sada kovania120kg,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10229-SV Everest sada pre úchytovú lištu Fox II</v>
      </c>
      <c r="C645" s="185">
        <f t="shared" si="21"/>
        <v>53.164169999999999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21189.279849999999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str">
        <f t="shared" si="20"/>
        <v>SEVROLL Herkules sada kovania120kg,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-COMFORT HORNÉ VEDENI 4,05M STR</v>
      </c>
      <c r="C647" s="185">
        <f t="shared" si="21"/>
        <v>71.614199999999997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28542.77939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str">
        <f t="shared" si="20"/>
        <v>SEVROLL Herkules sada kovania60kg,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03075 Top horné vedenie jednoduché 6m strieborná</v>
      </c>
      <c r="C650" s="185">
        <f t="shared" si="21"/>
        <v>66.721950000000007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232.83539999999999</v>
      </c>
      <c r="K650" s="460">
        <v>26592.909199999998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str">
        <f t="shared" si="20"/>
        <v>SEVROLL 02892 Maxim horné vedenie 6m strieborná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str">
        <f t="shared" si="20"/>
        <v>SEVROLL Herkules sada kovania120kg,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str">
        <f t="shared" si="20"/>
        <v>ASTIN horné vedenie 3,6m kartáč.ČIERNA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str">
        <f t="shared" si="20"/>
        <v>SEVROLL 02889  Maxim spodná krycia lišta 6m 10mm strieborná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HOR.VEDENIE COMFORT 4,05 M OLIVA</v>
      </c>
      <c r="C655" s="185">
        <f t="shared" si="21"/>
        <v>89.465699999999998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35657.731119999997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Line horné vedenie 2m alu surová</v>
      </c>
      <c r="C656" s="185">
        <f t="shared" si="21"/>
        <v>70.313069999999996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>
        <v>1955.5670399999999</v>
      </c>
      <c r="I656" s="460">
        <v>70.313069999999996</v>
      </c>
      <c r="J656" s="460">
        <v>246.024</v>
      </c>
      <c r="K656" s="460">
        <v>28024.196909999999</v>
      </c>
      <c r="L656" s="459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str">
        <f t="shared" si="20"/>
        <v>SEVROLL Herkules 2 horné vedenie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03073 Top horné vedenie jednoduché 6m oliva</v>
      </c>
      <c r="C658" s="185">
        <f t="shared" si="21"/>
        <v>81.190510000000003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>
        <v>2258.0936999999999</v>
      </c>
      <c r="I658" s="460">
        <v>81.190510000000003</v>
      </c>
      <c r="J658" s="460">
        <v>279.19358</v>
      </c>
      <c r="K658" s="460">
        <v>32359.5465</v>
      </c>
      <c r="L658" s="459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Optima horné vedenie 6m strieb</v>
      </c>
      <c r="C659" s="185">
        <f t="shared" si="21"/>
        <v>81.684939999999997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>
        <v>2271.8449099999998</v>
      </c>
      <c r="I659" s="460">
        <v>81.684939999999997</v>
      </c>
      <c r="J659" s="460">
        <v>304.86430000000001</v>
      </c>
      <c r="K659" s="460">
        <v>32556.60786</v>
      </c>
      <c r="L659" s="459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str">
        <f t="shared" si="20"/>
        <v>SEVROLL Herkules sada kovania120kg,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str">
        <f t="shared" si="20"/>
        <v>SEVROLL Herkules sada kovania60kg,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bezpečnostná fólia 500mm/50m transparentná</v>
      </c>
      <c r="C662" s="185">
        <f t="shared" si="21"/>
        <v>71.301919999999996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29223.69715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str">
        <f t="shared" si="20"/>
        <v>SEVROLL Herkules sada kovania120kg,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str">
        <f t="shared" si="20"/>
        <v>SEVROLL 219-313 Herkules Glass sada kovania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Comfort horné vedenie 6m strieborné</v>
      </c>
      <c r="C669" s="185">
        <f t="shared" si="21"/>
        <v>106.09414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382.18380000000002</v>
      </c>
      <c r="K669" s="460">
        <v>42285.215190000003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Line sada kovania pre 2 krídla-ľavá</v>
      </c>
      <c r="C670" s="185">
        <f t="shared" si="21"/>
        <v>57.197670000000002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>
        <v>1590.7980700000001</v>
      </c>
      <c r="I670" s="460">
        <v>57.197670000000002</v>
      </c>
      <c r="J670" s="460">
        <v>368.93400000000003</v>
      </c>
      <c r="K670" s="460">
        <v>22796.885719999998</v>
      </c>
      <c r="L670" s="459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Line sada kovania pre 2krídla- pravá</v>
      </c>
      <c r="C671" s="185">
        <f t="shared" si="21"/>
        <v>57.197670000000002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22796.885719999998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Comfort horné vedenie 6m oliva</v>
      </c>
      <c r="C672" s="185">
        <f t="shared" si="21"/>
        <v>132.55912000000001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455.83721000000003</v>
      </c>
      <c r="K672" s="460">
        <v>52833.182480000003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str">
        <f t="shared" si="20"/>
        <v>SEVROLL Herkules Glass sada kov.100kg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Prince sada kovania pre skládacie dvere 1200mm strieborná</v>
      </c>
      <c r="C675" s="185">
        <f t="shared" si="21"/>
        <v>191.89064999999999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>
        <v>5336.91759</v>
      </c>
      <c r="I675" s="460">
        <v>191.89064999999999</v>
      </c>
      <c r="J675" s="460">
        <v>659.86327000000006</v>
      </c>
      <c r="K675" s="460">
        <v>76480.543369999999</v>
      </c>
      <c r="L675" s="459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str">
        <f t="shared" si="20"/>
        <v>SEVROLL Maxim sada líšt pre 3 dv. 2,5m str.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ANB-bezp.fólia 200mm/250m transparentná</v>
      </c>
      <c r="C677" s="185">
        <f t="shared" si="21"/>
        <v>89.778189999999995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89.778189999999995</v>
      </c>
      <c r="J677" s="460">
        <v>325.75200000000001</v>
      </c>
      <c r="K677" s="460">
        <v>31435.509669999999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ANB-bezp.fólia 200mm/250m transparentná</v>
      </c>
      <c r="C678" s="185">
        <f t="shared" si="21"/>
        <v>112.22274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112.22274</v>
      </c>
      <c r="J678" s="460">
        <v>407.19</v>
      </c>
      <c r="K678" s="460">
        <v>39294.3871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ANB-bezp.fólia 300mm/250m transparentná</v>
      </c>
      <c r="C679" s="185">
        <f t="shared" si="21"/>
        <v>134.66729000000001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134.66729000000001</v>
      </c>
      <c r="J679" s="460">
        <v>488.62799999999999</v>
      </c>
      <c r="K679" s="460">
        <v>47153.26453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ANB-bezp.fólia 400transparentná</v>
      </c>
      <c r="C680" s="185">
        <f t="shared" si="21"/>
        <v>179.55637999999999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179.55637999999999</v>
      </c>
      <c r="J680" s="460">
        <v>651.50400000000002</v>
      </c>
      <c r="K680" s="460">
        <v>62871.019359999998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ANB-bezp.fólia 500mm/250m transparentná</v>
      </c>
      <c r="C681" s="185">
        <f t="shared" si="21"/>
        <v>224.44548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224.44548</v>
      </c>
      <c r="J681" s="460">
        <v>814.38</v>
      </c>
      <c r="K681" s="460">
        <v>78588.7742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OKE-kartáč dorazový samolepiaci 6,7x3mm šedý</v>
      </c>
      <c r="C684" s="185">
        <f t="shared" si="21"/>
        <v>0.71497999999999995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>
        <v>309.10646000000003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OKE-kartáč dorazový samolepiaci 6,7x5mm šedý</v>
      </c>
      <c r="C685" s="185">
        <f t="shared" si="21"/>
        <v>0.76044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>
        <v>327.78870999999998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10236 2x spodný vozík WD18V bez pozicionéru s pružinou</v>
      </c>
      <c r="C688" s="185">
        <f t="shared" si="21"/>
        <v>5.2305400000000004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2143.7821199999998</v>
      </c>
      <c r="L688" s="459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Cleft spodné vedenie 1,7m oliva</v>
      </c>
      <c r="C689" s="185">
        <f t="shared" si="21"/>
        <v>6.5603600000000002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>
        <v>166.1</v>
      </c>
      <c r="I689" s="460">
        <v>6.5603600000000002</v>
      </c>
      <c r="J689" s="460">
        <v>0</v>
      </c>
      <c r="K689" s="460">
        <v>2839.22181</v>
      </c>
      <c r="L689" s="459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Cleft spodné vedenie 1,7m strieborná</v>
      </c>
      <c r="C690" s="185">
        <f t="shared" si="21"/>
        <v>6.5603600000000002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>
        <v>166.1</v>
      </c>
      <c r="I690" s="460">
        <v>6.5603600000000002</v>
      </c>
      <c r="J690" s="460">
        <v>0</v>
      </c>
      <c r="K690" s="460">
        <v>2839.22181</v>
      </c>
      <c r="L690" s="459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str">
        <f t="shared" si="20"/>
        <v>SEVROLL Cleft spodné vedenie 1,7m zlatá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str">
        <f t="shared" si="20"/>
        <v>SEVROLL spodné vedenie 3m zlatá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str">
        <f t="shared" si="20"/>
        <v>SEVROLL spodné vedenie 4,05m zlatá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Cleft spodné vedenie 6m strieborná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>
        <v>0</v>
      </c>
      <c r="I700" s="460">
        <v>0</v>
      </c>
      <c r="J700" s="460">
        <v>0</v>
      </c>
      <c r="K700" s="460">
        <v>0</v>
      </c>
      <c r="L700" s="459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dorazový kartáč samolep. 4,8x4mm</v>
      </c>
      <c r="C701" s="185">
        <f t="shared" si="21"/>
        <v>0.18564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55.272480000000002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str">
        <f t="shared" si="20"/>
        <v>SEVROLL dorazový kartáč samolepiaci 4,8x4mm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protiprachový kartáč samolep. 6,7x13mm</v>
      </c>
      <c r="C703" s="185">
        <f t="shared" si="21"/>
        <v>0.34048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101.37326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dorazový kartáč samolepiaci 6,7x4mm</v>
      </c>
      <c r="C704" s="185">
        <f t="shared" si="21"/>
        <v>0.20458000000000001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60.897199999999998</v>
      </c>
      <c r="L704" s="459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dorazový (protiprachový) kartáč samolepiaci 6,7x9mm šedý</v>
      </c>
      <c r="C705" s="185">
        <f t="shared" si="21"/>
        <v>0.39034000000000002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159.98396</v>
      </c>
      <c r="L705" s="459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dorazová kefa zásuvná 14x4mm sivá</v>
      </c>
      <c r="C706" s="185">
        <f t="shared" si="21"/>
        <v>0.2218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66.033280000000005</v>
      </c>
      <c r="L706" s="459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dorazový kartáč zásuvný 14x4mm, 50m</v>
      </c>
      <c r="C707" s="185">
        <f t="shared" si="21"/>
        <v>15.405379999999999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6314.0249899999999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dorazová kefa zásuvná 4,8x4mm sivá</v>
      </c>
      <c r="C708" s="185">
        <f t="shared" ref="C708:C771" si="23">IF($A$2=1,H708,IF($A$2=2,I708,IF($A$2=3,J708,IF($A$2=4,K708,IF($A$2&gt;4,O708,"zadat jazyk")))))</f>
        <v>0.13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24.212029999999999</v>
      </c>
      <c r="L708" s="459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20287-SV dorazová štetina zásuvná 4,8x4mm biela</v>
      </c>
      <c r="C709" s="185">
        <f t="shared" si="23"/>
        <v>0.15629999999999999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63.993670000000002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20021-BL dorazový kartáč zásuvný 4,8x6mm</v>
      </c>
      <c r="C710" s="185">
        <f t="shared" si="23"/>
        <v>0.13933000000000001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54.124229999999997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0.23419999999999999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95.990279999999998</v>
      </c>
      <c r="L711" s="459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20288-SV dorazová štetina zásuvná 14x4mm biela</v>
      </c>
      <c r="C712" s="185">
        <f t="shared" si="23"/>
        <v>0.39034000000000002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155.07764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 04290 Elegant II spodné vedenie  1,7m biela lesk</v>
      </c>
      <c r="C713" s="185">
        <f t="shared" si="23"/>
        <v>10.851419999999999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4324.9779799999997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04338 Elegant II spodné vedenie  1,7m čierna  kartáčovaná</v>
      </c>
      <c r="C714" s="185">
        <f t="shared" si="23"/>
        <v>15.535489999999999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6191.8748900000001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04273 Elegant II spodné vedenie 1,7m oliva</v>
      </c>
      <c r="C715" s="185">
        <f t="shared" si="23"/>
        <v>10.39603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4148.6598199999999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04333-Y Elegant II spodné vedenie  1,7m oliva kartáčovaná</v>
      </c>
      <c r="C716" s="185">
        <f t="shared" si="23"/>
        <v>15.535489999999999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6191.8748900000001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04343 Elegant II spodné vedenie 1,7m oliva tmavá kartáčovaná</v>
      </c>
      <c r="C717" s="185">
        <f t="shared" si="23"/>
        <v>15.535489999999999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6191.8748900000001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04279 Elegant II spodné vedenie  1,7m strieborná</v>
      </c>
      <c r="C718" s="185">
        <f t="shared" si="23"/>
        <v>8.3272300000000001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3318.9278399999998</v>
      </c>
      <c r="L718" s="459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04285 Elegant II spodné vedenie 1,7m zlatá</v>
      </c>
      <c r="C719" s="185">
        <f t="shared" si="23"/>
        <v>10.409039999999999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4148.6598199999999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SEVROLL 04291 Elegant II spodné vedenie  2,35m biela lesk</v>
      </c>
      <c r="C720" s="185">
        <f t="shared" si="23"/>
        <v>14.91095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5942.9550600000002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04339 Elegant II spodné vedenie  2,35m čierna  kartáčovaná</v>
      </c>
      <c r="C721" s="185">
        <f t="shared" si="23"/>
        <v>21.464729999999999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8556.6110499999995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spodné vedenie  2,35m oliva kartáčovaná</v>
      </c>
      <c r="C722" s="185">
        <f t="shared" si="23"/>
        <v>21.464729999999999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8556.6110499999995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04344 Elegant II spodné vedenie 2,35m oliva tmavá kartáčovaná</v>
      </c>
      <c r="C723" s="185">
        <f t="shared" si="23"/>
        <v>21.464729999999999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8556.6110499999995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04280 Elegant II spodné vedenie  2,35m strieborná</v>
      </c>
      <c r="C724" s="185">
        <f t="shared" si="23"/>
        <v>11.47597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4573.8973900000001</v>
      </c>
      <c r="L724" s="459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04292 Elegant II spodné vedenie  3m biela lesk</v>
      </c>
      <c r="C725" s="185">
        <f t="shared" si="23"/>
        <v>18.94445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7550.5609299999996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04437 Elegant II spodné vedenie  3m biela mat</v>
      </c>
      <c r="C726" s="185">
        <f t="shared" si="23"/>
        <v>18.94445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7550.5609299999996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04340 Elegant II spodné vedenie  3m čierna  kartáčovaná</v>
      </c>
      <c r="C727" s="185">
        <f t="shared" si="23"/>
        <v>27.401800000000001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10921.346809999999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spodné vedenie  3m oliva kartáčovaná</v>
      </c>
      <c r="C728" s="185">
        <f t="shared" si="23"/>
        <v>27.401800000000001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10921.346809999999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04345 Elegant II spodné vedenie 3m oliva tmavá kartáčovaná</v>
      </c>
      <c r="C729" s="185">
        <f t="shared" si="23"/>
        <v>27.401800000000001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10921.346809999999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04281 Elegant II spodné vedenie  3m strieborná</v>
      </c>
      <c r="C730" s="185">
        <f t="shared" si="23"/>
        <v>14.46857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5808.12374</v>
      </c>
      <c r="L730" s="459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04293 Elegant II spodné vedenie  4,05m biela lesk</v>
      </c>
      <c r="C731" s="185">
        <f t="shared" si="23"/>
        <v>25.658280000000001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10226.44657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04341 Elegant II spodné vedenie  4,05m čierna  kartáčovaná</v>
      </c>
      <c r="C732" s="185">
        <f t="shared" si="23"/>
        <v>37.00414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14748.48552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Elegant II spodné vedenie  4,05m oliva kartáčovaná</v>
      </c>
      <c r="C733" s="185">
        <f t="shared" si="23"/>
        <v>37.00414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14748.48552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04346 Elegant II spodné vedenie 4,05m oliva tmavá kartáčovaná</v>
      </c>
      <c r="C734" s="185">
        <f t="shared" si="23"/>
        <v>37.00414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14748.48552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04282 Elegant II spodné vedenie  4,05m strieborná</v>
      </c>
      <c r="C735" s="185">
        <f t="shared" si="23"/>
        <v>19.751149999999999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7872.0820199999998</v>
      </c>
      <c r="L735" s="459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Elegant II spodné vedenie 6m čierna kartáčovaná</v>
      </c>
      <c r="C736" s="185">
        <f t="shared" si="23"/>
        <v>54.803600000000003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195.35040000000001</v>
      </c>
      <c r="K736" s="460">
        <v>21842.694049999998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Elegant II spodné vedenie 6m oliva kartáčovaná</v>
      </c>
      <c r="C737" s="185">
        <f t="shared" si="23"/>
        <v>54.803600000000003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195.35040000000001</v>
      </c>
      <c r="K737" s="460">
        <v>21842.694049999998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Elegant II spodné vedenie 6m oliva tmavá kartáčovaná</v>
      </c>
      <c r="C738" s="185">
        <f t="shared" si="23"/>
        <v>54.803600000000003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>
        <v>1524.21326</v>
      </c>
      <c r="I738" s="460">
        <v>54.803600000000003</v>
      </c>
      <c r="J738" s="460">
        <v>195.35040000000001</v>
      </c>
      <c r="K738" s="460">
        <v>21842.694049999998</v>
      </c>
      <c r="L738" s="459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04284 Elegant II spodné vedenie 6m strieborná</v>
      </c>
      <c r="C739" s="185">
        <f t="shared" si="23"/>
        <v>29.171330000000001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110.4456</v>
      </c>
      <c r="K739" s="460">
        <v>11626.61908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Fala úchytová lišta 10mm 2,70m oliva</v>
      </c>
      <c r="C741" s="185">
        <f t="shared" si="23"/>
        <v>14.15629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5756.3913000000002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Fala úch.lišta 10mm 2,70m strieborná</v>
      </c>
      <c r="C742" s="185">
        <f t="shared" si="23"/>
        <v>11.944369999999999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4856.9553400000004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04551 Faworyt II úchytová lišta 2,7m oliva</v>
      </c>
      <c r="C743" s="185">
        <f t="shared" si="23"/>
        <v>16.13401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6430.4227000000001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04552 Faworyt II úchytová lišta 2,7m strieborná</v>
      </c>
      <c r="C744" s="185">
        <f t="shared" si="23"/>
        <v>12.594939999999999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5019.8782199999996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10196 Focus horný vozík 18mm 2ks</v>
      </c>
      <c r="C747" s="185">
        <f t="shared" si="23"/>
        <v>3.9346299999999998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1610.50298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Focus II 16mm úchytová lišta 2,7m zlatá</v>
      </c>
      <c r="C748" s="185">
        <f t="shared" si="23"/>
        <v>10.61722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4231.6330699999999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04379 Fox II úchytová lišta 2,7m biela lesk</v>
      </c>
      <c r="C749" s="185">
        <f t="shared" si="23"/>
        <v>21.598759999999999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8608.4691000000003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04375 Fox II úchytová lišta 2,7m čierna  kartáčovaná</v>
      </c>
      <c r="C750" s="185">
        <f t="shared" si="23"/>
        <v>25.169070000000001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10029.385200000001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25.16385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10029.385200000001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04059 Gemini horné vedenie  1,7m biela lesk</v>
      </c>
      <c r="C752" s="185">
        <f t="shared" si="23"/>
        <v>18.39798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7332.7563300000002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Gemini horné vedenie 1,7m čierna kar</v>
      </c>
      <c r="C753" s="185">
        <f t="shared" si="23"/>
        <v>24.331130000000002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9697.4924900000005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Gemini HORNÉ VEDENIE 1,70M OLIVA</v>
      </c>
      <c r="C754" s="185">
        <f t="shared" si="23"/>
        <v>24.331130000000002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9697.4924900000005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03119 Gemini horné vedenie 1,7m oliva tmavá kartáčovaná</v>
      </c>
      <c r="C755" s="185">
        <f t="shared" si="23"/>
        <v>24.331130000000002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9697.4924900000005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horné vedenie  2,35m biela lesk</v>
      </c>
      <c r="C756" s="185">
        <f t="shared" si="23"/>
        <v>25.450099999999999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10143.473319999999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Gemini horné vedenie 2,35m čierna ka</v>
      </c>
      <c r="C757" s="185">
        <f t="shared" si="23"/>
        <v>33.621200000000002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13400.17109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Gemini horné vedenie 2,35M OLIVA</v>
      </c>
      <c r="C758" s="185">
        <f t="shared" si="23"/>
        <v>33.621200000000002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13400.17109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03120 Gemini horné vedenie 2,35m oliva tmavá kartáčovaná</v>
      </c>
      <c r="C759" s="185">
        <f t="shared" si="23"/>
        <v>33.621200000000002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13400.17109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04016 Gemini horné vedenie 3m biela lesk</v>
      </c>
      <c r="C760" s="185">
        <f t="shared" si="23"/>
        <v>32.476199999999999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12943.81868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Gemini horné vedenie 3m čierna kartá</v>
      </c>
      <c r="C761" s="185">
        <f t="shared" si="23"/>
        <v>42.911270000000002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17102.8501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Gemini horné vedenie 3M OLIVA KA</v>
      </c>
      <c r="C762" s="185">
        <f t="shared" si="23"/>
        <v>42.911270000000002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17102.8501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03121 Gemini horné vedenie 3m oliva tmavá kartáčovaná</v>
      </c>
      <c r="C763" s="185">
        <f t="shared" si="23"/>
        <v>42.911270000000002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17102.8501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04061 Gemini horné vedenie  4,05m biela lesk</v>
      </c>
      <c r="C764" s="185">
        <f t="shared" si="23"/>
        <v>43.848080000000003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17476.229630000002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Gemini horné vedenie 4,05m čierna ka</v>
      </c>
      <c r="C765" s="185">
        <f t="shared" si="23"/>
        <v>57.926310000000001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23087.291969999998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Gemini horné vedenie 4,05M oliva kartáčovaná</v>
      </c>
      <c r="C766" s="185">
        <f t="shared" si="23"/>
        <v>57.926310000000001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23087.291969999998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03122 Gemini horné vedenie 4,05m oliva tmavá kartáčovaná</v>
      </c>
      <c r="C767" s="185">
        <f t="shared" si="23"/>
        <v>57.926310000000001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23087.291969999998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03206 Gemini horné vedenie 6m biela lesk</v>
      </c>
      <c r="C768" s="185">
        <f t="shared" si="23"/>
        <v>64.95241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263.56799999999998</v>
      </c>
      <c r="K768" s="460">
        <v>25887.637350000001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Gemini horné vedenie 6m čierna kartá</v>
      </c>
      <c r="C769" s="185">
        <f t="shared" si="23"/>
        <v>85.796509999999998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297.64620000000002</v>
      </c>
      <c r="K769" s="460">
        <v>34195.328569999998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Gemini horné vedenie 6m oliva kartáč</v>
      </c>
      <c r="C770" s="185">
        <f t="shared" si="23"/>
        <v>85.796509999999998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297.64620000000002</v>
      </c>
      <c r="K770" s="460">
        <v>34195.328569999998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Gemini horné vedenie 6m oliva tmavá</v>
      </c>
      <c r="C771" s="185">
        <f t="shared" si="23"/>
        <v>85.796509999999998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>
        <v>2386.1970999999999</v>
      </c>
      <c r="I771" s="460">
        <v>85.796509999999998</v>
      </c>
      <c r="J771" s="460">
        <v>297.64620000000002</v>
      </c>
      <c r="K771" s="460">
        <v>34195.328569999998</v>
      </c>
      <c r="L771" s="459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Gemini-2 úch.lišta 2,7m strieborná</v>
      </c>
      <c r="C772" s="185">
        <f t="shared" ref="C772:C835" si="25">IF($A$2=1,H772,IF($A$2=2,I772,IF($A$2=3,J772,IF($A$2=4,K772,IF($A$2&gt;4,O772,"zadat jazyk")))))</f>
        <v>18.892410000000002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7529.8176999999996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04064 horná vodiaca lišta 1,7m biela lesk</v>
      </c>
      <c r="C773" s="185">
        <f t="shared" si="25"/>
        <v>10.487109999999999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4179.7746299999999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horná vodiaca lišta 1,7m čierna kartáčovaná</v>
      </c>
      <c r="C774" s="185">
        <f t="shared" si="25"/>
        <v>13.11539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5227.3111900000004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206 VOD.LIŠTA HOR.1,7M OLIVOVÁ</v>
      </c>
      <c r="C775" s="185">
        <f t="shared" si="25"/>
        <v>9.6283600000000007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3837.5103100000001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horná vodiaca lišta 1,7m oliva kart</v>
      </c>
      <c r="C776" s="185">
        <f t="shared" si="25"/>
        <v>13.11539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5227.3111900000004</v>
      </c>
      <c r="L776" s="459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03100 horná vodiaca lišta 1,7m oliva tmavá kartáčovaná</v>
      </c>
      <c r="C777" s="185">
        <f t="shared" si="25"/>
        <v>13.11539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5227.3111900000004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206 VOD.LIŠTA HOR.1,7M STRIEBOR.</v>
      </c>
      <c r="C778" s="185">
        <f t="shared" si="25"/>
        <v>8.0670099999999998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3215.21135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04065 horná vodiaca lišta 2,35m biela lesk</v>
      </c>
      <c r="C779" s="185">
        <f t="shared" si="25"/>
        <v>14.52061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5787.3805000000002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VODIACA LIŠTA 2,35M čierna KARTÁČ</v>
      </c>
      <c r="C780" s="185">
        <f t="shared" si="25"/>
        <v>18.189800000000002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7249.78305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207 VOD.LIŠTA HOR.2,35M OLIVOVÁ</v>
      </c>
      <c r="C781" s="185">
        <f t="shared" si="25"/>
        <v>13.349589999999999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5320.65607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horná vodiaca lišta 2,35m oliva kart</v>
      </c>
      <c r="C782" s="185">
        <f t="shared" si="25"/>
        <v>18.189800000000002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7249.78305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03101 horná vodiaca lišta 2,35m oliva tmavá kartáčovaná</v>
      </c>
      <c r="C783" s="185">
        <f t="shared" si="25"/>
        <v>18.189800000000002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7249.78305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207 VOD.LIŠTA HOR.2,35M STRIEBOR</v>
      </c>
      <c r="C784" s="185">
        <f t="shared" si="25"/>
        <v>11.1637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4449.4376700000003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horná vodiaca lišta 2,35m zlatá</v>
      </c>
      <c r="C785" s="185">
        <f t="shared" si="25"/>
        <v>13.349589999999999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5320.65607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00169 horná vodiaca lišta 3m biela lesk</v>
      </c>
      <c r="C786" s="185">
        <f t="shared" si="25"/>
        <v>18.528089999999999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7384.61438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VODIACA LIŠTA 3M čierna KARTÁČ.</v>
      </c>
      <c r="C787" s="185">
        <f t="shared" si="25"/>
        <v>23.186140000000002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9241.13969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208 VOD.LIŠTA HOR 3M OLIVOVÁ</v>
      </c>
      <c r="C788" s="185">
        <f t="shared" si="25"/>
        <v>17.044799999999999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6793.4306200000001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horná vodiaca lišta 3m oliva kartáč.</v>
      </c>
      <c r="C789" s="185">
        <f t="shared" si="25"/>
        <v>23.186140000000002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9241.13969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03102 horná vodiaca lišta 3m oliva tmavá kartáčovaná</v>
      </c>
      <c r="C790" s="185">
        <f t="shared" si="25"/>
        <v>23.186140000000002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9241.13969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208 VOD.LIŠTA HOR 3M STRIEBOR.</v>
      </c>
      <c r="C791" s="185">
        <f t="shared" si="25"/>
        <v>14.26038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5683.6640200000002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horná vodiaca lišta 3m zlatá</v>
      </c>
      <c r="C792" s="185">
        <f t="shared" si="25"/>
        <v>17.044799999999999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6793.4306200000001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str">
        <f t="shared" si="24"/>
        <v>SEVROLL 03758 horná vodiaca lišta Simple/Blue 1,5m (pre lamino 10mm)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str">
        <f t="shared" si="24"/>
        <v>SEVROLL 03760 horná vodiaca lišta Simple/Blue 2,5m (pre lamino 10mm)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str">
        <f t="shared" si="24"/>
        <v>SEVROLL 03759 horná vodiaca lišta Simple/Blue 2m (pre lamino 10mm)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horná vodiaca lišta Simple/Blue 3m (pre lamino 10mm) oliva</v>
      </c>
      <c r="C796" s="185">
        <f t="shared" si="25"/>
        <v>15.04106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6116.1660000000002</v>
      </c>
      <c r="L796" s="459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horná vodiaca lišta Simple/Blue 3m(pre lamino 10mm)strieborná</v>
      </c>
      <c r="C797" s="185">
        <f t="shared" si="25"/>
        <v>12.02244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4888.7000099999996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04460 horná vodiaca lišta Simple/Blue 1,5m (pre lamino 18mm) strieborná</v>
      </c>
      <c r="C799" s="185">
        <f t="shared" si="25"/>
        <v>5.2045199999999996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2116.3203899999999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04458 horná vodiaca lišta Simple/Blue 2,5m (pre lamino 18mm) oliva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>
        <v>0</v>
      </c>
      <c r="I800" s="460">
        <v>0</v>
      </c>
      <c r="J800" s="460">
        <v>27.547039999999999</v>
      </c>
      <c r="K800" s="460">
        <v>0</v>
      </c>
      <c r="L800" s="459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04462 horná vodiaca lišta Simple/Blue 2,5m (pre lamino 18mm) strieborná</v>
      </c>
      <c r="C801" s="185">
        <f t="shared" si="25"/>
        <v>8.6655300000000004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>
        <v>238.40726000000001</v>
      </c>
      <c r="I801" s="460">
        <v>8.6655300000000004</v>
      </c>
      <c r="J801" s="460">
        <v>41.658569999999997</v>
      </c>
      <c r="K801" s="460">
        <v>3523.6733399999998</v>
      </c>
      <c r="L801" s="459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04457 horná vodiaca lišta Simple/Blue 2m (pre lamino 18mm) oliva</v>
      </c>
      <c r="C802" s="185">
        <f t="shared" si="25"/>
        <v>8.5874600000000001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3491.9286400000001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04461 horná vodiaca lišta Simple/Blue 2m (pre lamino 18mm) strieborná</v>
      </c>
      <c r="C803" s="185">
        <f t="shared" si="25"/>
        <v>6.9220100000000002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2814.7062900000001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04459 horná vodiaca lišta Simple/Blue 3m (pre lamino 18mm) oliva</v>
      </c>
      <c r="C804" s="185">
        <f t="shared" si="25"/>
        <v>12.85516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5227.3112000000001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04463 horná vodiaca lišta Simple/Blue 3m (pre lamino 18mm) strieborná</v>
      </c>
      <c r="C805" s="185">
        <f t="shared" si="25"/>
        <v>10.38302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4222.0592100000003</v>
      </c>
      <c r="L805" s="459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10202 horný vozík 10mm asymetrický L+P</v>
      </c>
      <c r="C806" s="185">
        <f t="shared" si="25"/>
        <v>5.5948599999999997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2293.10052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10240 horný vozík Blue 10mm symetrický L+P</v>
      </c>
      <c r="C807" s="185">
        <f t="shared" si="25"/>
        <v>3.64316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1493.1815999999999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10204 horný vozík Gemini symetrický 10mm - 2ks</v>
      </c>
      <c r="C808" s="185">
        <f t="shared" si="25"/>
        <v>5.1758899999999999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2122.4510500000001</v>
      </c>
      <c r="L808" s="459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horný vozík Simple (10mm Fala ) asym</v>
      </c>
      <c r="C809" s="185">
        <f t="shared" si="25"/>
        <v>2.1598799999999998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885.24325999999996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horný vozík Simple (10mm Polo) symet</v>
      </c>
      <c r="C810" s="185">
        <f t="shared" si="25"/>
        <v>2.1598799999999998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885.24325999999996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10135 horný vozík Simple (pre lamino 18mm) bezrámový L+P</v>
      </c>
      <c r="C811" s="185">
        <f t="shared" si="25"/>
        <v>2.2119200000000001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906.57474000000002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horný vozík Simple (18mm)rámový L+P</v>
      </c>
      <c r="C812" s="185">
        <f t="shared" si="25"/>
        <v>2.1598799999999998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885.24325999999996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str">
        <f t="shared" si="24"/>
        <v>SEVROLL 258-MASKA CLEFT 1,7M ZLATÁ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259-MASKA CLEFT 2,35M STRIEBOR.</v>
      </c>
      <c r="C820" s="185">
        <f t="shared" si="25"/>
        <v>3.3801000000000001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>
        <v>85.58</v>
      </c>
      <c r="I820" s="460">
        <v>3.3801000000000001</v>
      </c>
      <c r="J820" s="460">
        <v>0</v>
      </c>
      <c r="K820" s="460">
        <v>1462.85733</v>
      </c>
      <c r="L820" s="459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str">
        <f t="shared" si="24"/>
        <v>SEVROLL 259-MASKA CLEFT 2,35M ZLATÁ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str">
        <f t="shared" si="24"/>
        <v>SEVROLL 260-MASKA CLEFT 3M ZLATÁ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str">
        <f t="shared" si="24"/>
        <v>SEVROLL 270-MASKA CLEFT 4,05 M ZLATÁ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04076 maska Cleft 6m strieborná</v>
      </c>
      <c r="C828" s="185">
        <f t="shared" si="25"/>
        <v>3.8414600000000001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04296 maska Elegant II 1,7m oliva</v>
      </c>
      <c r="C829" s="185">
        <f t="shared" si="25"/>
        <v>3.20078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1275.7127599999999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04302 maska Elegant II 1,7m strieborná</v>
      </c>
      <c r="C830" s="185">
        <f t="shared" si="25"/>
        <v>2.5762399999999999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1026.7933499999999</v>
      </c>
      <c r="L830" s="459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maska Elegant II 1,7m zlatá</v>
      </c>
      <c r="C831" s="185">
        <f t="shared" si="25"/>
        <v>3.20078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1275.7127599999999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04297 maska Elegant II 2,35m oliva</v>
      </c>
      <c r="C832" s="185">
        <f t="shared" si="25"/>
        <v>4.4238400000000002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1763.1804299999999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04303 maska Elegant II 2,35m strieborná</v>
      </c>
      <c r="C833" s="185">
        <f t="shared" si="25"/>
        <v>3.5390700000000002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1410.5445099999999</v>
      </c>
      <c r="L833" s="459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maska Elegant II 2,35m zlatá</v>
      </c>
      <c r="C834" s="185">
        <f t="shared" si="25"/>
        <v>4.4238400000000002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1763.1804299999999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04298 maska Elegant II 3m oliva</v>
      </c>
      <c r="C835" s="185">
        <f t="shared" si="25"/>
        <v>5.6599199999999996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2261.0196700000001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strieborná</v>
      </c>
      <c r="C836" s="185">
        <f t="shared" ref="C836:C899" si="27">IF($A$2=1,H836,IF($A$2=2,I836,IF($A$2=3,J836,IF($A$2=4,K836,IF($A$2&gt;4,O836,"zadat jazyk")))))</f>
        <v>4.5279299999999996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1804.66687</v>
      </c>
      <c r="L836" s="459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maska Elegant II 3m zlatá</v>
      </c>
      <c r="C837" s="185">
        <f t="shared" si="27"/>
        <v>7.6506400000000001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2261.0196700000001</v>
      </c>
      <c r="L837" s="459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04299 maska Elegant II 4,05m oliva</v>
      </c>
      <c r="C838" s="185">
        <f t="shared" si="27"/>
        <v>7.6506400000000001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3049.2647999999999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04305 maska Elegant II 4,05m strieborná</v>
      </c>
      <c r="C839" s="185">
        <f t="shared" si="27"/>
        <v>6.1127000000000002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2437.3378299999999</v>
      </c>
      <c r="L839" s="459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maska Elegant II 4,05m zlatá</v>
      </c>
      <c r="C840" s="185">
        <f t="shared" si="27"/>
        <v>7.6506400000000001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3049.2647999999999</v>
      </c>
      <c r="L840" s="459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04301 maska Elegant II 6m oliva</v>
      </c>
      <c r="C841" s="185">
        <f t="shared" si="27"/>
        <v>11.31983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38.926020000000001</v>
      </c>
      <c r="K841" s="460">
        <v>4511.6677399999999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04307 maska Elegant II 6m strieborná</v>
      </c>
      <c r="C842" s="185">
        <f t="shared" si="27"/>
        <v>9.0558599999999991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33.160200000000003</v>
      </c>
      <c r="K842" s="460">
        <v>3609.3341099999998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04312 maska ??Elegant II 6m zlatá</v>
      </c>
      <c r="C843" s="185">
        <f t="shared" si="27"/>
        <v>11.31983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38.926020000000001</v>
      </c>
      <c r="K843" s="460">
        <v>4511.6677399999999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10199 Micra C sada kovania pre 1 krídlo</v>
      </c>
      <c r="C845" s="185">
        <f t="shared" si="27"/>
        <v>6.3495100000000004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2530.6823199999999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Pax spodná krycia lišta 3m 4mm strieborná</v>
      </c>
      <c r="C846" s="185">
        <f t="shared" si="27"/>
        <v>26.022600000000001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10371.649520000001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Polo úchytová lišta 10mm 2,7m oliva</v>
      </c>
      <c r="C847" s="185">
        <f t="shared" si="27"/>
        <v>15.56151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6327.7980399999997</v>
      </c>
      <c r="L847" s="459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10174 pozicionér Simple Start</v>
      </c>
      <c r="C848" s="185">
        <f t="shared" si="27"/>
        <v>0.23419999999999999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>
        <v>61.570659999999997</v>
      </c>
      <c r="I848" s="460">
        <v>0.23419999999999999</v>
      </c>
      <c r="J848" s="460">
        <v>1.6728000000000001</v>
      </c>
      <c r="K848" s="460">
        <v>910.01793999999995</v>
      </c>
      <c r="L848" s="459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protiprach.kartáč zásuvný 4,8x13mm</v>
      </c>
      <c r="C849" s="185">
        <f t="shared" si="27"/>
        <v>0.20741000000000001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61.753349999999998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04747 Rekord úchytová lišta 18mm 2,70m oliva</v>
      </c>
      <c r="C850" s="185">
        <f t="shared" si="27"/>
        <v>15.587540000000001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6338.3796000000002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SMART spodné vedenia 1,7 M OLIVA</v>
      </c>
      <c r="C851" s="185">
        <f t="shared" si="27"/>
        <v>4.73611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1887.64012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SMART spodné vedenia 2,35M OLIVA</v>
      </c>
      <c r="C852" s="185">
        <f t="shared" si="27"/>
        <v>6.5316700000000001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2603.2839899999999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SMART SPODNÉ VEDENIE 3M OLIVA</v>
      </c>
      <c r="C853" s="185">
        <f t="shared" si="27"/>
        <v>8.3012099999999993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3308.5562300000001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SMART SPODNÉ VEDENIE 3M STRIE.</v>
      </c>
      <c r="C854" s="185">
        <f t="shared" si="27"/>
        <v>6.7919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2707.0004800000002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Gemini 10 spodná krycia lišta 1,7m 10mm biela lesk</v>
      </c>
      <c r="C855" s="185">
        <f t="shared" si="27"/>
        <v>19.048539999999999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7592.0473700000002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spodná krycia lišta 1,7m 10mm čierna kartáčovaná</v>
      </c>
      <c r="C856" s="185">
        <f t="shared" si="27"/>
        <v>22.27535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8878.1321399999997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spodná krycia lišta 1,7m 10mm oliva</v>
      </c>
      <c r="C857" s="185">
        <f t="shared" si="27"/>
        <v>17.929569999999998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7146.06657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spod. krycia lišta 1,7m 10mm oliva kartáč</v>
      </c>
      <c r="C858" s="185">
        <f t="shared" si="27"/>
        <v>22.27535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8878.1321399999997</v>
      </c>
      <c r="L858" s="459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spodná krycia lišta 1,7m 10mm strieborná</v>
      </c>
      <c r="C859" s="185">
        <f t="shared" si="27"/>
        <v>14.65072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5839.23855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spodná krycia lišta 1,7m 10mm zlatá</v>
      </c>
      <c r="C860" s="185">
        <f t="shared" si="27"/>
        <v>17.929569999999998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7146.06657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 04063 Gemini 10 spodná krycia lišta 2,35m 10mm biela lesk</v>
      </c>
      <c r="C861" s="185">
        <f t="shared" si="27"/>
        <v>26.30885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10485.73761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spodná krycia lišta 2,35m 10mm oliva</v>
      </c>
      <c r="C862" s="185">
        <f t="shared" si="27"/>
        <v>24.72147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9853.0670499999997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spod.krycia lišta 2,35m 10mm oliva kartáč</v>
      </c>
      <c r="C863" s="185">
        <f t="shared" si="27"/>
        <v>30.836780000000001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12290.40488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spodná krycia lišta 2,35m 10mm strieborná</v>
      </c>
      <c r="C864" s="185">
        <f t="shared" si="27"/>
        <v>20.24558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8069.1434099999997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spod.krycia lišta 2,35m, 10mm čierna kartá</v>
      </c>
      <c r="C865" s="185">
        <f t="shared" si="27"/>
        <v>30.836780000000001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12290.40488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00145 Gemini 10 spodná krycia lišta 3m 10mm biela lesk</v>
      </c>
      <c r="C866" s="185">
        <f t="shared" si="27"/>
        <v>33.67324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13420.91432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spod.krycia lišta 3m 10mm čierna kartáč</v>
      </c>
      <c r="C867" s="185">
        <f t="shared" si="27"/>
        <v>39.398220000000002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15702.6772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spodná krycia lišta 3m 10mm oliva</v>
      </c>
      <c r="C868" s="185">
        <f t="shared" si="27"/>
        <v>31.64348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12611.92596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spod.krycia lišta 3m 10mm oliva kartáč.</v>
      </c>
      <c r="C869" s="185">
        <f t="shared" si="27"/>
        <v>39.398220000000002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15702.6772</v>
      </c>
      <c r="L869" s="459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spodná krycia lišta 3m 10mm strieborná</v>
      </c>
      <c r="C870" s="185">
        <f t="shared" si="27"/>
        <v>25.892489999999999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10319.79148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spodná krycia lišta 3m 10mm zlatá</v>
      </c>
      <c r="C871" s="185">
        <f t="shared" si="27"/>
        <v>31.64348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12611.92596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spodná krycia lišta Simple/Blue 3m (pre lamino 10mm) oliva</v>
      </c>
      <c r="C872" s="185">
        <f t="shared" si="27"/>
        <v>23.264199999999999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9459.9519600000003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spodná krycia lišta Simple/Blue 3m (pre lamino 10mm) strieborná</v>
      </c>
      <c r="C873" s="185">
        <f t="shared" si="27"/>
        <v>19.568999999999999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7957.3645900000001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04452 spodná krycia lišta Simple/Blue 1,5m (pre lamino 18mm) strieborná</v>
      </c>
      <c r="C875" s="185">
        <f t="shared" si="27"/>
        <v>10.12279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4116.2431999999999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04450 spodná krycia lišta Simple/Blue 2,5m (pre lamino 18mm) oliva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>
        <v>0</v>
      </c>
      <c r="I876" s="460">
        <v>0</v>
      </c>
      <c r="J876" s="460">
        <v>58.638979999999997</v>
      </c>
      <c r="K876" s="460">
        <v>0</v>
      </c>
      <c r="L876" s="459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04454 spodná krycia lišta Simple/Blue 2,5m (pre lamino 18mm) strieborná</v>
      </c>
      <c r="C877" s="185">
        <f t="shared" si="27"/>
        <v>16.862639999999999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6856.8781399999998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04449 spodná krycia lišta Simple/Blue 2m (pre lamino 18mm) oliva</v>
      </c>
      <c r="C878" s="185">
        <f t="shared" si="27"/>
        <v>16.706510000000002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6793.3883599999999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04453 spodná krycia lišta Simple/Blue 2m (pre lamino 18mm) strieborná</v>
      </c>
      <c r="C879" s="185">
        <f t="shared" si="27"/>
        <v>13.479710000000001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5481.2698899999996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04451 spodná krycia lišta Simple/Blue 3m (pre lamino 18mm) oliva</v>
      </c>
      <c r="C880" s="185">
        <f t="shared" si="27"/>
        <v>25.059760000000001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10190.082549999999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04455 spodná krycia lišta Simple/Blue 3m (pre lamino 18mm) strieborná</v>
      </c>
      <c r="C881" s="185">
        <f t="shared" si="27"/>
        <v>20.219560000000001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8221.9048399999992</v>
      </c>
      <c r="L881" s="459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10223 spodný vozík Simple/Blue V (rámový systém) - 2ks</v>
      </c>
      <c r="C883" s="185">
        <f t="shared" si="27"/>
        <v>2.73237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1119.8864100000001</v>
      </c>
      <c r="L883" s="459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10238 spodný vozík WD10 V 2ks bez pozicionéru</v>
      </c>
      <c r="C885" s="185">
        <f t="shared" si="27"/>
        <v>6.0112199999999998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2463.7496099999998</v>
      </c>
      <c r="L885" s="459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spodný vozík WD18V (2x vozík+pozic.) s pružinou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>
        <v>0</v>
      </c>
      <c r="I887" s="460">
        <v>0</v>
      </c>
      <c r="J887" s="460">
        <v>14.272180000000001</v>
      </c>
      <c r="K887" s="460">
        <v>0</v>
      </c>
      <c r="L887" s="459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sp.kryc.lišta 2,35m oliva tm.kartáč</v>
      </c>
      <c r="C888" s="185">
        <f t="shared" si="27"/>
        <v>30.836780000000001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12290.40488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spojovacia lišta H10 Decor 3m strieb</v>
      </c>
      <c r="C889" s="185">
        <f t="shared" si="27"/>
        <v>13.32357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5310.2844699999996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04051 spojovacia lišta H18 3m biela lesk</v>
      </c>
      <c r="C890" s="185">
        <f t="shared" si="27"/>
        <v>15.587540000000001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6212.6180999999997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spoj.lišta H18 3m čierna kartáč</v>
      </c>
      <c r="C891" s="185">
        <f t="shared" si="27"/>
        <v>19.360810000000001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7716.5070900000001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spojovacia lišta H18 3m oliva</v>
      </c>
      <c r="C892" s="185">
        <f t="shared" si="27"/>
        <v>14.98902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5974.0702899999997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spojovacia lišta H18 3m oliva kartáč</v>
      </c>
      <c r="C893" s="185">
        <f t="shared" si="27"/>
        <v>19.360810000000001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7716.5070900000001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spoj.lišta H18 3m oliva tm.kartáč</v>
      </c>
      <c r="C894" s="185">
        <f t="shared" si="27"/>
        <v>19.360810000000001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7716.5070900000001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spojovacia lišta H18 3m strieborná</v>
      </c>
      <c r="C895" s="185">
        <f t="shared" si="27"/>
        <v>11.996420000000001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4781.3303900000001</v>
      </c>
      <c r="L895" s="459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00216 spojovacia lišta H18 3m zlatá</v>
      </c>
      <c r="C896" s="185">
        <f t="shared" si="27"/>
        <v>14.98902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5974.0702899999997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04446 spojovacia lišta Simple/Blue H21 3m (pre lamino 18mm) oliva</v>
      </c>
      <c r="C897" s="185">
        <f t="shared" si="27"/>
        <v>14.279909999999999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5809.2995000000001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04444 spojovacia lišta Simple/Blue H28 3m (pre lamino 18mm) oliva</v>
      </c>
      <c r="C898" s="185">
        <f t="shared" si="27"/>
        <v>24.79954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10084.266540000001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System 10 II úch.lišta 2,7m striebor</v>
      </c>
      <c r="C899" s="185">
        <f t="shared" si="27"/>
        <v>18.892410000000002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7529.8176999999996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20032-SV tesnenie na sklo 10/4,5mm</v>
      </c>
      <c r="C900" s="185">
        <f t="shared" ref="C900:C963" si="29">IF($A$2=1,H900,IF($A$2=2,I900,IF($A$2=3,J900,IF($A$2=4,K900,IF($A$2&gt;4,O900,"zadat jazyk")))))</f>
        <v>0.80669999999999997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330.63301999999999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 20031-SV tesnenie na sklo 10/4mm</v>
      </c>
      <c r="C901" s="185">
        <f t="shared" si="29"/>
        <v>0.80669999999999997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330.63301999999999</v>
      </c>
      <c r="L901" s="459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20033-SV tesnenie na sklo 10/6mm</v>
      </c>
      <c r="C902" s="185">
        <f t="shared" si="29"/>
        <v>0.80669999999999997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330.63301999999999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Tytan úch.lišta 18mm 2,7m oliva</v>
      </c>
      <c r="C904" s="185">
        <f t="shared" si="29"/>
        <v>18.892410000000002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7529.8176999999996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Tytan úch.lišta 18mm 2,7m strieborná</v>
      </c>
      <c r="C905" s="185">
        <f t="shared" si="29"/>
        <v>16.342189999999999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6228.8768799999998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04055 uholník Mini 17x11mm 3m biela lesk</v>
      </c>
      <c r="C906" s="185">
        <f t="shared" si="29"/>
        <v>5.6208799999999997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2240.27646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str">
        <f t="shared" si="28"/>
        <v>SEVROLL vzorkovník Úchytkové lišty 2019 - šanon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(Astin)-UHOLNÍK 3,6M HLINÍK (22/1)</v>
      </c>
      <c r="C913" s="185">
        <f t="shared" si="29"/>
        <v>10.487109999999999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>
        <v>291.67043000000001</v>
      </c>
      <c r="I913" s="460">
        <v>10.487109999999999</v>
      </c>
      <c r="J913" s="460">
        <v>44.809489999999997</v>
      </c>
      <c r="K913" s="460">
        <v>4179.7746299999999</v>
      </c>
      <c r="L913" s="459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(Astin) UHOLNÍK 2,7M str. (22/1)</v>
      </c>
      <c r="C914" s="185">
        <f t="shared" si="29"/>
        <v>7.9629200000000004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3173.7249099999999</v>
      </c>
      <c r="L914" s="459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(Astin)-UHOLNÍK 1,8M HLINÍK (22/1)</v>
      </c>
      <c r="C915" s="185">
        <f t="shared" si="29"/>
        <v>5.0744100000000003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>
        <v>141.13086999999999</v>
      </c>
      <c r="I915" s="460">
        <v>5.0744100000000003</v>
      </c>
      <c r="J915" s="460">
        <v>21.682020000000001</v>
      </c>
      <c r="K915" s="460">
        <v>2022.4718600000001</v>
      </c>
      <c r="L915" s="459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str">
        <f t="shared" si="28"/>
        <v>Sevroll (Astin) spojovací H08 profil 3m strieborná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(Astin)-SPODNÝ PROFIL 3,6M HLINÍK (22/1)</v>
      </c>
      <c r="C917" s="185">
        <f t="shared" si="29"/>
        <v>22.17126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8836.6453000000001</v>
      </c>
      <c r="L917" s="459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(Astin)-SPODNÝ PROFIL 2,7M HLINÍK (22/1)</v>
      </c>
      <c r="C918" s="185">
        <f t="shared" si="29"/>
        <v>18.76229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>
        <v>521.82228999999995</v>
      </c>
      <c r="I918" s="460">
        <v>18.76229</v>
      </c>
      <c r="J918" s="460">
        <v>77.890870000000007</v>
      </c>
      <c r="K918" s="460">
        <v>7477.9592599999996</v>
      </c>
      <c r="L918" s="459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(Astin)-SPODNÝ PROFIL 1,8M HLINÍK (22/1)</v>
      </c>
      <c r="C919" s="185">
        <f t="shared" si="29"/>
        <v>10.929489999999999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>
        <v>303.97415000000001</v>
      </c>
      <c r="I919" s="460">
        <v>10.929489999999999</v>
      </c>
      <c r="J919" s="460">
        <v>45.359380000000002</v>
      </c>
      <c r="K919" s="460">
        <v>4356.0927899999997</v>
      </c>
      <c r="L919" s="459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(Astin) Orient úch.lišta 2,7m str. (32/1)</v>
      </c>
      <c r="C920" s="185">
        <f t="shared" si="29"/>
        <v>19.673089999999998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>
        <v>547.15347999999994</v>
      </c>
      <c r="I920" s="460">
        <v>19.673089999999998</v>
      </c>
      <c r="J920" s="460">
        <v>81.387789999999995</v>
      </c>
      <c r="K920" s="460">
        <v>7840.9672099999998</v>
      </c>
      <c r="L920" s="459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(Astin)-HORNÝ PROFIL 3,6M HLINÍK (32/1)</v>
      </c>
      <c r="C921" s="185">
        <f t="shared" si="29"/>
        <v>44.862960000000001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>
        <v>1247.7415100000001</v>
      </c>
      <c r="I921" s="460">
        <v>44.862960000000001</v>
      </c>
      <c r="J921" s="460">
        <v>176.27547000000001</v>
      </c>
      <c r="K921" s="460">
        <v>17880.723620000001</v>
      </c>
      <c r="L921" s="459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(Astin)-HORNÝ PROFIL 2,7M HLINÍK (32/1)</v>
      </c>
      <c r="C922" s="185">
        <f t="shared" si="29"/>
        <v>36.691870000000002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14624.02583</v>
      </c>
      <c r="L922" s="459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(Astin)-HORNÝ PROFIL 1,8M HLINÍK (32/1)</v>
      </c>
      <c r="C923" s="185">
        <f t="shared" si="29"/>
        <v>21.260459999999998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8473.6377699999994</v>
      </c>
      <c r="L923" s="459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(Astin) Elegant úch.lišta 2,7m str. (22/1)</v>
      </c>
      <c r="C924" s="185">
        <f t="shared" si="29"/>
        <v>19.595020000000002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7809.8519699999997</v>
      </c>
      <c r="L924" s="459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str">
        <f t="shared" si="28"/>
        <v>SEVROLL vedenie INTER S 35kg do stropu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str">
        <f t="shared" si="28"/>
        <v>SEVROLL vedenie INTER S 35kg do stropu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str">
        <f t="shared" si="28"/>
        <v>SEVROLL vedenie INTER B 35kg na stenu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str">
        <f t="shared" si="28"/>
        <v>SEVROLL vedenie INTER B 35kg do stropu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vedenie Galaxy S 50kg do stropu 4m</v>
      </c>
      <c r="C929" s="185">
        <f t="shared" si="29"/>
        <v>24.90363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9644.3744600000009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vedenie Galaxy S 50kg do stropu 2,5m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>
        <v>0</v>
      </c>
      <c r="I930" s="460">
        <v>0</v>
      </c>
      <c r="J930" s="460">
        <v>0</v>
      </c>
      <c r="K930" s="460">
        <v>0</v>
      </c>
      <c r="L930" s="459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vedenie Galaxy S 50kg do stropu 1,5m</v>
      </c>
      <c r="C931" s="185">
        <f t="shared" si="29"/>
        <v>9.3421099999999999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3617.9001400000002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vedenie Galaxy B 50kg na stenu 4m</v>
      </c>
      <c r="C932" s="185">
        <f t="shared" si="29"/>
        <v>26.152709999999999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10128.1049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vedenie Galaxy B 50kg na stenu 2,5m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>
        <v>0</v>
      </c>
      <c r="I933" s="460">
        <v>0</v>
      </c>
      <c r="J933" s="460">
        <v>0</v>
      </c>
      <c r="K933" s="460">
        <v>0</v>
      </c>
      <c r="L933" s="459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Exclusive horné vedenie 1,8m str.</v>
      </c>
      <c r="C934" s="185">
        <f t="shared" si="29"/>
        <v>19.516950000000001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>
        <v>517.42773999999997</v>
      </c>
      <c r="I934" s="460">
        <v>19.516950000000001</v>
      </c>
      <c r="J934" s="460">
        <v>66.586370000000002</v>
      </c>
      <c r="K934" s="460">
        <v>7558.2870999999996</v>
      </c>
      <c r="L934" s="459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50461 vedenie INTER S 35kg do stropu 2m</v>
      </c>
      <c r="C935" s="185">
        <f t="shared" si="29"/>
        <v>10.981540000000001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>
        <v>291.13934</v>
      </c>
      <c r="I935" s="460">
        <v>10.981540000000001</v>
      </c>
      <c r="J935" s="460">
        <v>37.448180000000001</v>
      </c>
      <c r="K935" s="460">
        <v>4067.0250000000001</v>
      </c>
      <c r="L935" s="459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str">
        <f t="shared" si="28"/>
        <v>SEVROLL 50460 vedenie INTER S 35kg do stropu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 50455 vedenie INTER B 35kg na stenu 2m</v>
      </c>
      <c r="C937" s="185">
        <f t="shared" si="29"/>
        <v>10.981540000000001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>
        <v>291.13934</v>
      </c>
      <c r="I937" s="460">
        <v>10.981540000000001</v>
      </c>
      <c r="J937" s="460">
        <v>37.448180000000001</v>
      </c>
      <c r="K937" s="460">
        <v>4067.0250000000001</v>
      </c>
      <c r="L937" s="459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50454 vedenie INTER B 35kg na stenu 1,5m</v>
      </c>
      <c r="C938" s="185">
        <f t="shared" si="29"/>
        <v>8.19712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>
        <v>217.31966</v>
      </c>
      <c r="I938" s="460">
        <v>8.19712</v>
      </c>
      <c r="J938" s="460">
        <v>28.00179</v>
      </c>
      <c r="K938" s="460">
        <v>3035.8125100000002</v>
      </c>
      <c r="L938" s="459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50450 vedenie Galaxy S 50kg do stropu 6m</v>
      </c>
      <c r="C939" s="185">
        <f t="shared" si="29"/>
        <v>37.34243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127.44186000000001</v>
      </c>
      <c r="K939" s="460">
        <v>14461.522849999999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 50449 vedenie Galaxy S 50kg do stropu 3m</v>
      </c>
      <c r="C940" s="185">
        <f t="shared" si="29"/>
        <v>18.658200000000001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7225.7225799999997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50472 vedenie Galaxy S 50kg do stropu 2m</v>
      </c>
      <c r="C941" s="185">
        <f t="shared" si="29"/>
        <v>12.464829999999999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4827.22606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50452 vedenie Galaxy B 50kg na stenu 6m</v>
      </c>
      <c r="C942" s="185">
        <f t="shared" si="29"/>
        <v>39.268099999999997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133.93624</v>
      </c>
      <c r="K942" s="460">
        <v>15207.27367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 50451 vedenie Galaxy B 50kg na stenu 3m</v>
      </c>
      <c r="C943" s="185">
        <f t="shared" si="29"/>
        <v>19.621040000000001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7598.5978100000002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50468 vedenie Galaxy B 50kg na stenu 2m</v>
      </c>
      <c r="C944" s="185">
        <f t="shared" si="29"/>
        <v>13.089370000000001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5069.0910999999996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20144 vrták stupňovitý 6,5/9,5mm</v>
      </c>
      <c r="C945" s="185">
        <f t="shared" si="29"/>
        <v>26.752659999999999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vzorkovník profilov Simple (krabička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šablóna pre vozíky DTD 18mm</v>
      </c>
      <c r="C954" s="185">
        <f t="shared" si="29"/>
        <v>4.0829800000000001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40373 reklamná šablóna pre vozíky pre lamino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str">
        <f t="shared" si="28"/>
        <v>K-SEVROLL sp.vozík V 10mm+mont.prípr.zadarmo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str">
        <f t="shared" si="28"/>
        <v>K-SEVROLL sp.vozík V 10mm+Fix+vrták zadarmo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/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>
        <v>0</v>
      </c>
      <c r="I962" s="460">
        <v>0</v>
      </c>
      <c r="J962" s="460">
        <v>0</v>
      </c>
      <c r="K962" s="460">
        <v>0</v>
      </c>
      <c r="L962" s="459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16280 vzorkovník samolepiacíh fólií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>
        <v>0</v>
      </c>
      <c r="I963" s="460">
        <v>0</v>
      </c>
      <c r="J963" s="460">
        <v>0</v>
      </c>
      <c r="K963" s="460">
        <v>0</v>
      </c>
      <c r="L963" s="459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20340 montážny prípravok pre Eden/Pax</v>
      </c>
      <c r="C969" s="185">
        <f t="shared" si="31"/>
        <v>21.633700000000001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>
        <v>542.79499999999996</v>
      </c>
      <c r="I969" s="460">
        <v>21.633700000000001</v>
      </c>
      <c r="J969" s="460">
        <v>99.477649999999997</v>
      </c>
      <c r="K969" s="460">
        <v>9278.2384399999992</v>
      </c>
      <c r="L969" s="459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20016 montažný prípravok pre lamino 10mm veľký</v>
      </c>
      <c r="C970" s="185">
        <f t="shared" si="31"/>
        <v>110.13077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20144 vrták stupňovitý 6,5/9,5mm</v>
      </c>
      <c r="C975" s="185">
        <f t="shared" si="31"/>
        <v>26.752659999999999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 20238 Simple/Blue montážny prípravok pre lamino 10/18mm</v>
      </c>
      <c r="C976" s="185">
        <f t="shared" si="31"/>
        <v>5.9477399999999996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149.2304</v>
      </c>
      <c r="I976" s="460">
        <v>5.9477399999999996</v>
      </c>
      <c r="J976" s="460">
        <v>26.004300000000001</v>
      </c>
      <c r="K976" s="460">
        <v>2425.4100100000001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20183 montážny prípravok pre systém Maxim malý</v>
      </c>
      <c r="C977" s="185">
        <f t="shared" si="31"/>
        <v>5.2530299999999999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>
        <v>131.7998</v>
      </c>
      <c r="I977" s="460">
        <v>5.2530299999999999</v>
      </c>
      <c r="J977" s="460">
        <v>22.921900000000001</v>
      </c>
      <c r="K977" s="460">
        <v>2137.9153000000001</v>
      </c>
      <c r="L977" s="459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20173 montážny prípravok pre lamino 10mm malý</v>
      </c>
      <c r="C978" s="185">
        <f t="shared" si="31"/>
        <v>5.0214600000000003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125.9896</v>
      </c>
      <c r="I978" s="460">
        <v>5.0214600000000003</v>
      </c>
      <c r="J978" s="460">
        <v>21.91311</v>
      </c>
      <c r="K978" s="460">
        <v>2043.8259700000001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20384 Micra šablóna pre vozíky - 1 pár = 1 ks</v>
      </c>
      <c r="C979" s="185">
        <f t="shared" si="31"/>
        <v>5.3261599999999998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20385 držiak spodného vedenia Gemini</v>
      </c>
      <c r="C980" s="185">
        <f t="shared" si="31"/>
        <v>0.23419999999999999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93.344880000000003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IF-krytka nalepovacia20mm 15ks 93336 hliník mat</v>
      </c>
      <c r="C981" s="185">
        <f t="shared" si="31"/>
        <v>0.73299999999999998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>
        <v>17.551069999999999</v>
      </c>
      <c r="I981" s="460">
        <v>0.73299999999999998</v>
      </c>
      <c r="J981" s="460">
        <v>1.95068</v>
      </c>
      <c r="K981" s="460">
        <v>193.0308</v>
      </c>
      <c r="L981" s="459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IF-krytka nalepovacia13mm 20ks 06 oliva</v>
      </c>
      <c r="C982" s="185">
        <f t="shared" si="31"/>
        <v>0.69445000000000001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>
        <v>16.627330000000001</v>
      </c>
      <c r="I982" s="460">
        <v>0.69445000000000001</v>
      </c>
      <c r="J982" s="460">
        <v>1.84802</v>
      </c>
      <c r="K982" s="460">
        <v>180.98</v>
      </c>
      <c r="L982" s="459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IC-úch.lišta Rome 10mm alu EU 5,3m,strieborna</v>
      </c>
      <c r="C983" s="185">
        <f t="shared" si="31"/>
        <v>32.466650000000001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>
        <v>834.18124999999998</v>
      </c>
      <c r="I983" s="460">
        <v>32.466650000000001</v>
      </c>
      <c r="J983" s="460">
        <v>179.0359</v>
      </c>
      <c r="K983" s="460">
        <v>0</v>
      </c>
      <c r="L983" s="459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17.423649999999999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426.608</v>
      </c>
      <c r="I984" s="460">
        <v>17.423649999999999</v>
      </c>
      <c r="J984" s="460">
        <v>78.900720000000007</v>
      </c>
      <c r="K984" s="460">
        <v>7396.8322699999999</v>
      </c>
      <c r="L984" s="459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str">
        <f t="shared" si="30"/>
        <v/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/>
      </c>
      <c r="C988" s="185">
        <f t="shared" si="31"/>
        <v>3.9899900000000001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>
        <v>260.96474000000001</v>
      </c>
      <c r="I988" s="460">
        <v>3.9899900000000001</v>
      </c>
      <c r="J988" s="460">
        <v>34.988689999999998</v>
      </c>
      <c r="K988" s="460">
        <v>3878.1701699999999</v>
      </c>
      <c r="L988" s="459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S-kefa protiprachová vysoká 4,8x12mm sivá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>
        <v>0</v>
      </c>
      <c r="I989" s="460">
        <v>0</v>
      </c>
      <c r="J989" s="460">
        <v>0</v>
      </c>
      <c r="K989" s="460">
        <v>0</v>
      </c>
      <c r="L989" s="459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lišta zvislá široká Classic arktická strieborná</v>
      </c>
      <c r="C990" s="185">
        <f t="shared" si="31"/>
        <v>5.3296599999999996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>
        <v>136.9375</v>
      </c>
      <c r="I990" s="460">
        <v>5.3296599999999996</v>
      </c>
      <c r="J990" s="460">
        <v>29.390180000000001</v>
      </c>
      <c r="K990" s="460">
        <v>0</v>
      </c>
      <c r="L990" s="459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IC-koľajnička horná arktická strieborná 2m</v>
      </c>
      <c r="C991" s="185">
        <f t="shared" si="31"/>
        <v>13.513159999999999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>
        <v>347.2</v>
      </c>
      <c r="I991" s="460">
        <v>13.513159999999999</v>
      </c>
      <c r="J991" s="460">
        <v>74.517700000000005</v>
      </c>
      <c r="K991" s="460">
        <v>0</v>
      </c>
      <c r="L991" s="459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IC-koľajnička dolná arktická strieborná 2m</v>
      </c>
      <c r="C992" s="185">
        <f t="shared" si="31"/>
        <v>6.1231499999999999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>
        <v>157.32499999999999</v>
      </c>
      <c r="I992" s="460">
        <v>6.1231499999999999</v>
      </c>
      <c r="J992" s="460">
        <v>33.765839999999997</v>
      </c>
      <c r="K992" s="460">
        <v>0</v>
      </c>
      <c r="L992" s="459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IC-10mm lišta zvislá štandard biela 2,75m</v>
      </c>
      <c r="C993" s="185">
        <f t="shared" si="31"/>
        <v>5.3864200000000002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>
        <v>94.674999999999997</v>
      </c>
      <c r="I993" s="460">
        <v>5.3864200000000002</v>
      </c>
      <c r="J993" s="460">
        <v>20.319600000000001</v>
      </c>
      <c r="K993" s="460">
        <v>0</v>
      </c>
      <c r="L993" s="459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 kolajnička horná biela 2m</v>
      </c>
      <c r="C994" s="185">
        <f t="shared" si="31"/>
        <v>13.513159999999999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>
        <v>347.2</v>
      </c>
      <c r="I994" s="460">
        <v>13.513159999999999</v>
      </c>
      <c r="J994" s="460">
        <v>74.517700000000005</v>
      </c>
      <c r="K994" s="460">
        <v>0</v>
      </c>
      <c r="L994" s="459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 kolajnička spodná biela 2m</v>
      </c>
      <c r="C995" s="185">
        <f t="shared" si="31"/>
        <v>6.1231499999999999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>
        <v>157.32499999999999</v>
      </c>
      <c r="I995" s="460">
        <v>6.1231499999999999</v>
      </c>
      <c r="J995" s="460">
        <v>33.765839999999997</v>
      </c>
      <c r="K995" s="460">
        <v>0</v>
      </c>
      <c r="L995" s="459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IC-10mm lišta vodiaca biela 2,4m</v>
      </c>
      <c r="C996" s="185">
        <f t="shared" si="31"/>
        <v>4.1764200000000002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>
        <v>73.5</v>
      </c>
      <c r="I996" s="460">
        <v>4.1764200000000002</v>
      </c>
      <c r="J996" s="460">
        <v>15.77492</v>
      </c>
      <c r="K996" s="460">
        <v>0</v>
      </c>
      <c r="L996" s="459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deliaci profil biela 2,75 m</v>
      </c>
      <c r="C997" s="185">
        <f t="shared" si="31"/>
        <v>8.7431699999999992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>
        <v>153.47499999999999</v>
      </c>
      <c r="I997" s="460">
        <v>8.7431699999999992</v>
      </c>
      <c r="J997" s="460">
        <v>32.939520000000002</v>
      </c>
      <c r="K997" s="460">
        <v>0</v>
      </c>
      <c r="L997" s="459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IC-polohovač posuvných dverí transparentný</v>
      </c>
      <c r="C998" s="185">
        <f t="shared" si="31"/>
        <v>0.68696999999999997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>
        <v>11.025</v>
      </c>
      <c r="I998" s="460">
        <v>0.68696999999999997</v>
      </c>
      <c r="J998" s="460">
        <v>2.3662399999999999</v>
      </c>
      <c r="K998" s="460">
        <v>0</v>
      </c>
      <c r="L998" s="459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imbusový kľúč SEVROLL</v>
      </c>
      <c r="C999" s="185">
        <f t="shared" si="31"/>
        <v>4.0335000000000001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1607.6058700000001</v>
      </c>
      <c r="L999" s="459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04933 Era úchytová lišta 18mm 2,70m biely lesk</v>
      </c>
      <c r="C1000" s="185">
        <f t="shared" si="31"/>
        <v>15.89981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6465.3587500000003</v>
      </c>
      <c r="L1000" s="459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04906 Vitara úchytová lišta 2,7m strieborná</v>
      </c>
      <c r="C1001" s="185">
        <f t="shared" si="31"/>
        <v>14.54663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5797.7521299999999</v>
      </c>
      <c r="L1001" s="459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04905 Vitara úchytová lišta 2,7m oliva</v>
      </c>
      <c r="C1002" s="185">
        <f t="shared" si="31"/>
        <v>18.24184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7270.5262599999996</v>
      </c>
      <c r="L1002" s="459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04909 Vitara úchytová lišta 2,7m biela lesk</v>
      </c>
      <c r="C1003" s="185">
        <f t="shared" si="31"/>
        <v>18.892410000000002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7529.8176999999996</v>
      </c>
      <c r="L1003" s="459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spod.ved. 150mm biela mat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>
        <v>0</v>
      </c>
      <c r="I1004" s="460">
        <v>0</v>
      </c>
      <c r="J1004" s="460">
        <v>0</v>
      </c>
      <c r="K1004" s="460">
        <v>0</v>
      </c>
      <c r="L1004" s="459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spodné vedenie 150mm čierna lesk (vzorka)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>
        <v>0</v>
      </c>
      <c r="I1005" s="460">
        <v>0</v>
      </c>
      <c r="J1005" s="460">
        <v>0</v>
      </c>
      <c r="K1005" s="460">
        <v>0</v>
      </c>
      <c r="L1005" s="459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nosnosť 170 kg</v>
      </c>
      <c r="C1006" s="185">
        <f t="shared" si="31"/>
        <v>350.37619000000001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>
        <v>9615.9746699999996</v>
      </c>
      <c r="I1006" s="460">
        <v>350.37619000000001</v>
      </c>
      <c r="J1006" s="460">
        <v>1430.0105900000001</v>
      </c>
      <c r="K1006" s="460">
        <v>161130.59844</v>
      </c>
      <c r="L1006" s="459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05308 Elegant II spodné vedenie 1,7m čierna mat</v>
      </c>
      <c r="C1007" s="185">
        <f t="shared" si="31"/>
        <v>10.851419999999999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4324.9779799999997</v>
      </c>
      <c r="L1007" s="459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05313 Gemini horné vedenie 1,7m čierna mat</v>
      </c>
      <c r="C1008" s="185">
        <f t="shared" si="31"/>
        <v>18.39798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7332.7563300000002</v>
      </c>
      <c r="L1008" s="459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20406 Pax nalepovacia úchytka čierna mat</v>
      </c>
      <c r="C1009" s="185">
        <f t="shared" si="31"/>
        <v>9.5242699999999996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3796.02387</v>
      </c>
      <c r="L1009" s="459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05327 Pax záslepka profilu (4 ks) čierna mat</v>
      </c>
      <c r="C1010" s="185">
        <f t="shared" si="31"/>
        <v>9.0558599999999991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3711.62293</v>
      </c>
      <c r="L1010" s="459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profil "U" pro lamino 18mm 3m čierna mat</v>
      </c>
      <c r="C1011" s="185">
        <f t="shared" si="31"/>
        <v>6.1933800000000003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2468.4526700000001</v>
      </c>
      <c r="L1011" s="459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uholník Mini 17x11mm 1,7m čierna mat</v>
      </c>
      <c r="C1012" s="185">
        <f t="shared" si="31"/>
        <v>3.17476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1265.3411599999999</v>
      </c>
      <c r="L1012" s="459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05299 Gemini 10 spodná krycia lišta 1,7m 10mm čierna mat</v>
      </c>
      <c r="C1013" s="185">
        <f t="shared" si="31"/>
        <v>19.048539999999999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7592.0473700000002</v>
      </c>
      <c r="L1013" s="459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05300 Gemini 10 spodná krycia lišta 2,35m 10mm čierna mat</v>
      </c>
      <c r="C1014" s="185">
        <f t="shared" si="31"/>
        <v>26.30885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10485.73761</v>
      </c>
      <c r="L1014" s="459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03604 Gemini 10 spodná krycia lišta 3m 10mm čierna mat</v>
      </c>
      <c r="C1015" s="185">
        <f t="shared" si="31"/>
        <v>33.67324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13420.91432</v>
      </c>
      <c r="L1015" s="459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05323 Gemini 4 Pax spodná krycia lišta 3m 4mm čierna mat</v>
      </c>
      <c r="C1016" s="185">
        <f t="shared" si="31"/>
        <v>33.82938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13483.14436</v>
      </c>
      <c r="L1016" s="459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04418 Gemini 4 Pax XL spodná krycia lišta 3m 4mm biela lesk</v>
      </c>
      <c r="C1017" s="185">
        <f t="shared" si="31"/>
        <v>37.810839999999999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>
        <v>1051.60581</v>
      </c>
      <c r="I1017" s="460">
        <v>37.810839999999999</v>
      </c>
      <c r="J1017" s="460">
        <v>145.11539999999999</v>
      </c>
      <c r="K1017" s="460">
        <v>15070.00663</v>
      </c>
      <c r="L1017" s="459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04833 Gemini 4 Pax XL spodná krycia lišta 3m 4mm čierna mat</v>
      </c>
      <c r="C1018" s="185">
        <f t="shared" si="31"/>
        <v>37.810839999999999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15070.00663</v>
      </c>
      <c r="L1018" s="459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05301 horná vodiaca lišta 1,7m čierna mat</v>
      </c>
      <c r="C1019" s="185">
        <f t="shared" si="31"/>
        <v>10.487109999999999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4179.7746299999999</v>
      </c>
      <c r="L1019" s="459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lišta zvislá Standard javor UP 2,75m</v>
      </c>
      <c r="C1020" s="185">
        <f t="shared" si="31"/>
        <v>4.54298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>
        <v>116.72499999999999</v>
      </c>
      <c r="I1020" s="460">
        <v>4.54298</v>
      </c>
      <c r="J1020" s="460">
        <v>25.052060000000001</v>
      </c>
      <c r="K1020" s="460">
        <v>0</v>
      </c>
      <c r="L1020" s="459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IC-lišta Standard 10mm javor UP 2,75m</v>
      </c>
      <c r="C1021" s="185">
        <f t="shared" si="31"/>
        <v>4.54298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>
        <v>116.72499999999999</v>
      </c>
      <c r="I1021" s="460">
        <v>4.54298</v>
      </c>
      <c r="J1021" s="460">
        <v>25.052060000000001</v>
      </c>
      <c r="K1021" s="460">
        <v>0</v>
      </c>
      <c r="L1021" s="459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IC-horné vedenie javor 2m</v>
      </c>
      <c r="C1022" s="185">
        <f t="shared" si="31"/>
        <v>17.31373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>
        <v>444.85</v>
      </c>
      <c r="I1022" s="460">
        <v>17.31373</v>
      </c>
      <c r="J1022" s="460">
        <v>95.475800000000007</v>
      </c>
      <c r="K1022" s="460">
        <v>0</v>
      </c>
      <c r="L1022" s="459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IC-spodné vedenie javor 2m</v>
      </c>
      <c r="C1023" s="185">
        <f t="shared" si="31"/>
        <v>6.6101400000000003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>
        <v>169.83750000000001</v>
      </c>
      <c r="I1023" s="460">
        <v>6.6101400000000003</v>
      </c>
      <c r="J1023" s="460">
        <v>36.451320000000003</v>
      </c>
      <c r="K1023" s="460">
        <v>0</v>
      </c>
      <c r="L1023" s="459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vodorovná lišta javor 2,4m</v>
      </c>
      <c r="C1024" s="185">
        <f t="shared" si="31"/>
        <v>3.9708600000000001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>
        <v>102.02500000000001</v>
      </c>
      <c r="I1024" s="460">
        <v>3.9708600000000001</v>
      </c>
      <c r="J1024" s="460">
        <v>21.897079999999999</v>
      </c>
      <c r="K1024" s="460">
        <v>0</v>
      </c>
      <c r="L1024" s="459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vodorovná lišta javor 2,4m</v>
      </c>
      <c r="C1025" s="185">
        <f t="shared" si="31"/>
        <v>3.9708600000000001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>
        <v>102.02500000000001</v>
      </c>
      <c r="I1025" s="460">
        <v>3.9708600000000001</v>
      </c>
      <c r="J1025" s="460">
        <v>21.897079999999999</v>
      </c>
      <c r="K1025" s="460">
        <v>0</v>
      </c>
      <c r="L1025" s="459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lišta zvislá široká Classic buk</v>
      </c>
      <c r="C1032" s="185">
        <f t="shared" si="33"/>
        <v>6.5079799999999999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>
        <v>167.21250000000001</v>
      </c>
      <c r="I1032" s="460">
        <v>6.5079799999999999</v>
      </c>
      <c r="J1032" s="460">
        <v>35.88794</v>
      </c>
      <c r="K1032" s="460">
        <v>0</v>
      </c>
      <c r="L1032" s="459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IC-kolejnička horná buk 3m</v>
      </c>
      <c r="C1033" s="185">
        <f t="shared" si="33"/>
        <v>24.945519999999998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>
        <v>640.9375</v>
      </c>
      <c r="I1033" s="460">
        <v>24.945519999999998</v>
      </c>
      <c r="J1033" s="460">
        <v>137.56102000000001</v>
      </c>
      <c r="K1033" s="460">
        <v>0</v>
      </c>
      <c r="L1033" s="459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IC-kolejnička spodná buk 3m</v>
      </c>
      <c r="C1034" s="185">
        <f t="shared" si="33"/>
        <v>9.5286899999999992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>
        <v>244.82499999999999</v>
      </c>
      <c r="I1034" s="460">
        <v>9.5286899999999992</v>
      </c>
      <c r="J1034" s="460">
        <v>52.545499999999997</v>
      </c>
      <c r="K1034" s="460">
        <v>0</v>
      </c>
      <c r="L1034" s="459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vodorovná lišta buk 2,4m</v>
      </c>
      <c r="C1035" s="185">
        <f t="shared" si="33"/>
        <v>3.9708600000000001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>
        <v>102.02500000000001</v>
      </c>
      <c r="I1035" s="460">
        <v>3.9708600000000001</v>
      </c>
      <c r="J1035" s="460">
        <v>21.897079999999999</v>
      </c>
      <c r="K1035" s="460">
        <v>0</v>
      </c>
      <c r="L1035" s="459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>
        <v>0</v>
      </c>
      <c r="I1039" s="460">
        <v>0</v>
      </c>
      <c r="J1039" s="460">
        <v>0</v>
      </c>
      <c r="K1039" s="460">
        <v>0</v>
      </c>
      <c r="L1039" s="459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>
        <v>0</v>
      </c>
      <c r="I1040" s="460">
        <v>0</v>
      </c>
      <c r="J1040" s="460">
        <v>0</v>
      </c>
      <c r="K1040" s="460">
        <v>0</v>
      </c>
      <c r="L1040" s="459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>S-narážací profil 28mm 3,5m strieborný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>
        <v>0</v>
      </c>
      <c r="I1044" s="460">
        <v>0</v>
      </c>
      <c r="J1044" s="460">
        <v>0</v>
      </c>
      <c r="K1044" s="460">
        <v>0</v>
      </c>
      <c r="L1044" s="459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/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>
        <v>0</v>
      </c>
      <c r="I1045" s="460">
        <v>0</v>
      </c>
      <c r="J1045" s="460">
        <v>0</v>
      </c>
      <c r="K1045" s="460">
        <v>0</v>
      </c>
      <c r="L1045" s="459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horný vodiaci profil 2,5m strieborný</v>
      </c>
      <c r="C1048" s="185">
        <f t="shared" si="33"/>
        <v>61.852899999999998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>
        <v>1514.4317799999999</v>
      </c>
      <c r="I1048" s="460">
        <v>61.852899999999998</v>
      </c>
      <c r="J1048" s="460">
        <v>280.09262000000001</v>
      </c>
      <c r="K1048" s="460">
        <v>26258.292969999999</v>
      </c>
      <c r="L1048" s="459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 S30/45 spodný elox 2,5m</v>
      </c>
      <c r="C1049" s="185">
        <f t="shared" si="33"/>
        <v>15.76999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>
        <v>386.11934000000002</v>
      </c>
      <c r="I1049" s="460">
        <v>15.76999</v>
      </c>
      <c r="J1049" s="460">
        <v>71.412369999999996</v>
      </c>
      <c r="K1049" s="460">
        <v>6694.8111500000005</v>
      </c>
      <c r="L1049" s="459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tlmenie k sade S45 predné</v>
      </c>
      <c r="C1050" s="185">
        <f t="shared" si="33"/>
        <v>15.401809999999999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>
        <v>377.10399999999998</v>
      </c>
      <c r="I1050" s="460">
        <v>15.401809999999999</v>
      </c>
      <c r="J1050" s="460">
        <v>69.745009999999994</v>
      </c>
      <c r="K1050" s="460">
        <v>6538.4967699999997</v>
      </c>
      <c r="L1050" s="459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tlmenie k sade S45 chrbtovné</v>
      </c>
      <c r="C1051" s="185">
        <f t="shared" si="33"/>
        <v>15.401809999999999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>
        <v>377.10399999999998</v>
      </c>
      <c r="I1051" s="460">
        <v>15.401809999999999</v>
      </c>
      <c r="J1051" s="460">
        <v>69.745009999999994</v>
      </c>
      <c r="K1051" s="460">
        <v>6538.4967699999997</v>
      </c>
      <c r="L1051" s="459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02385 Oxford úchytová lišta 2,7m strieborná</v>
      </c>
      <c r="C1061" s="185">
        <f t="shared" si="33"/>
        <v>24.79954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>
        <v>689.73181999999997</v>
      </c>
      <c r="I1061" s="460">
        <v>24.79954</v>
      </c>
      <c r="J1061" s="460">
        <v>94.757999999999996</v>
      </c>
      <c r="K1061" s="460">
        <v>9884.1818800000001</v>
      </c>
      <c r="L1061" s="459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napínacia vzpera 2090mm</v>
      </c>
      <c r="C1066" s="185">
        <f t="shared" si="33"/>
        <v>31.3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749</v>
      </c>
      <c r="I1066" s="460">
        <v>31.3</v>
      </c>
      <c r="J1066" s="460">
        <v>27.606100000000001</v>
      </c>
      <c r="K1066" s="460">
        <v>2656.3219199999999</v>
      </c>
      <c r="L1066" s="459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02552 Ekonomik úchytová lišta 2,7m strieborná</v>
      </c>
      <c r="C1067" s="185">
        <f t="shared" si="33"/>
        <v>12.41278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>
        <v>345.22779000000003</v>
      </c>
      <c r="I1067" s="460">
        <v>12.41278</v>
      </c>
      <c r="J1067" s="460">
        <v>42.68439</v>
      </c>
      <c r="K1067" s="460">
        <v>4947.2769399999997</v>
      </c>
      <c r="L1067" s="459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02553 Ekonomik horné vedenie 2m strieborná</v>
      </c>
      <c r="C1068" s="185">
        <f t="shared" si="33"/>
        <v>17.044799999999999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>
        <v>474.05493999999999</v>
      </c>
      <c r="I1068" s="460">
        <v>17.044799999999999</v>
      </c>
      <c r="J1068" s="460">
        <v>59.374200000000002</v>
      </c>
      <c r="K1068" s="460">
        <v>6793.4306200000001</v>
      </c>
      <c r="L1068" s="459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02554 Ekonomik horné vedenie 3m strieborná</v>
      </c>
      <c r="C1069" s="185">
        <f t="shared" si="33"/>
        <v>25.528169999999999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10174.58813</v>
      </c>
      <c r="L1069" s="459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02894 Ekonomik horné vedenie 6m strieborná</v>
      </c>
      <c r="C1070" s="185">
        <f t="shared" si="33"/>
        <v>51.056339999999999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>
        <v>1419.99353</v>
      </c>
      <c r="I1070" s="460">
        <v>51.056339999999999</v>
      </c>
      <c r="J1070" s="460">
        <v>178.143</v>
      </c>
      <c r="K1070" s="460">
        <v>20349.17626</v>
      </c>
      <c r="L1070" s="459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02555 Ekonomik spodné vedenie 2m strieborná</v>
      </c>
      <c r="C1071" s="185">
        <f t="shared" si="33"/>
        <v>9.3421099999999999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>
        <v>259.82553000000001</v>
      </c>
      <c r="I1071" s="460">
        <v>9.3421099999999999</v>
      </c>
      <c r="J1071" s="460">
        <v>32.823599999999999</v>
      </c>
      <c r="K1071" s="460">
        <v>3723.4222199999999</v>
      </c>
      <c r="L1071" s="459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02556 Ekonomik spodné vedenie 3m strieborná</v>
      </c>
      <c r="C1072" s="185">
        <f t="shared" si="33"/>
        <v>14.10425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5621.4339499999996</v>
      </c>
      <c r="L1072" s="459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str">
        <f t="shared" si="32"/>
        <v>SEVROLL 02895 Ekonomik spodné vedenie 6m strieborná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10101-SV horný vozík Ekonomik Duo</v>
      </c>
      <c r="C1075" s="185">
        <f t="shared" si="33"/>
        <v>2.02976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831.91556000000003</v>
      </c>
      <c r="L1075" s="459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10099-SV spodný vozík Ekonomik WD10V</v>
      </c>
      <c r="C1076" s="185">
        <f t="shared" si="33"/>
        <v>3.4349799999999999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1407.8568700000001</v>
      </c>
      <c r="L1076" s="459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20160 skrutka 2,9x6,5 Ekonomik (100 ks)</v>
      </c>
      <c r="C1077" s="185">
        <f t="shared" si="33"/>
        <v>2.23794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917.24030000000005</v>
      </c>
      <c r="L1077" s="459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10105 Ekonomik sada kovania pre 2 dvere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>
        <v>0</v>
      </c>
      <c r="I1078" s="460">
        <v>0</v>
      </c>
      <c r="J1078" s="460">
        <v>0</v>
      </c>
      <c r="K1078" s="460">
        <v>0</v>
      </c>
      <c r="L1078" s="459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20153 vrut Unix 3x10 zápustná hlava (1000 ks)</v>
      </c>
      <c r="C1079" s="185">
        <f t="shared" si="33"/>
        <v>13.089370000000001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>
        <v>386.30698000000001</v>
      </c>
      <c r="I1079" s="460">
        <v>13.089370000000001</v>
      </c>
      <c r="J1079" s="460">
        <v>43.774999999999999</v>
      </c>
      <c r="K1079" s="460">
        <v>5364.7880800000003</v>
      </c>
      <c r="L1079" s="459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20165 vrut Unix 3x16mm zápustná hlava (100 ks)</v>
      </c>
      <c r="C1080" s="185">
        <f t="shared" si="33"/>
        <v>1.27511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>
        <v>37.632289999999998</v>
      </c>
      <c r="I1080" s="460">
        <v>1.27511</v>
      </c>
      <c r="J1080" s="460">
        <v>4.3362999999999996</v>
      </c>
      <c r="K1080" s="460">
        <v>522.61360999999999</v>
      </c>
      <c r="L1080" s="459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20166 podložka Vejárová 3x6mm (100 ks)</v>
      </c>
      <c r="C1081" s="185">
        <f t="shared" si="33"/>
        <v>5.1524700000000001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2053.5866799999999</v>
      </c>
      <c r="L1081" s="459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str">
        <f t="shared" si="32"/>
        <v>SEVROLL 10106 Ekonomik sada kovania pre 3 dvere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str">
        <f t="shared" si="32"/>
        <v>SEVROLL 214-377 Herkules plus horné vedenie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05325 Pax úchytová lišta 2,7m čierna mat</v>
      </c>
      <c r="C1090" s="185">
        <f t="shared" si="33"/>
        <v>26.90737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10724.285449999999</v>
      </c>
      <c r="L1090" s="459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05326 Pax úchytová lišta 3m čierna mat</v>
      </c>
      <c r="C1091" s="185">
        <f t="shared" si="33"/>
        <v>29.89997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>
        <v>831.58642999999995</v>
      </c>
      <c r="I1091" s="460">
        <v>29.89997</v>
      </c>
      <c r="J1091" s="460">
        <v>114.07680000000001</v>
      </c>
      <c r="K1091" s="460">
        <v>11917.02533</v>
      </c>
      <c r="L1091" s="459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str">
        <f t="shared" si="34"/>
        <v>SEVROLL Porto úchytová lišta 3m strieborn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str">
        <f t="shared" si="34"/>
        <v>SEVROLL Porto úchytová lišta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str">
        <f t="shared" si="34"/>
        <v>SEVROLL Maxim horné vedenie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05293 spojovacia lišta H18 3m biela mat</v>
      </c>
      <c r="C1096" s="185">
        <f t="shared" si="35"/>
        <v>15.587540000000001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6212.6180999999997</v>
      </c>
      <c r="L1096" s="459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05291 profil "U" pre lamino 18mm 3m biela mat</v>
      </c>
      <c r="C1097" s="185">
        <f t="shared" si="35"/>
        <v>6.1933800000000003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2468.4526700000001</v>
      </c>
      <c r="L1097" s="459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horná lišta alu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>
        <v>0</v>
      </c>
      <c r="I1102" s="460">
        <v>0</v>
      </c>
      <c r="J1102" s="460">
        <v>0</v>
      </c>
      <c r="K1102" s="460">
        <v>0</v>
      </c>
      <c r="L1102" s="459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lišta dolná alu elox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>
        <v>0</v>
      </c>
      <c r="I1103" s="460">
        <v>0</v>
      </c>
      <c r="J1103" s="460">
        <v>0</v>
      </c>
      <c r="K1103" s="460">
        <v>0</v>
      </c>
      <c r="L1103" s="459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S-U profil pro DTD 18mm 3m strieborný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>
        <v>0</v>
      </c>
      <c r="I1104" s="460">
        <v>0</v>
      </c>
      <c r="J1104" s="460">
        <v>0</v>
      </c>
      <c r="K1104" s="460">
        <v>0</v>
      </c>
      <c r="L1104" s="459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str">
        <f t="shared" si="34"/>
        <v/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str">
        <f t="shared" si="34"/>
        <v>SEVROLL spojovacia lišta Simple/Blue H25 3m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spojovacia lišta Simple/Blue H25 3m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>
        <v>0</v>
      </c>
      <c r="I1112" s="460">
        <v>0</v>
      </c>
      <c r="J1112" s="460">
        <v>44.507080000000002</v>
      </c>
      <c r="K1112" s="460">
        <v>0</v>
      </c>
      <c r="L1112" s="459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03607 Gemini úchytová lišta 2,7m čierna mat</v>
      </c>
      <c r="C1116" s="185">
        <f t="shared" si="35"/>
        <v>24.560120000000001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9790.83698</v>
      </c>
      <c r="L1116" s="459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>S-S65 horný a stredná profil 4/18mm 1,5m strieborný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>
        <v>0</v>
      </c>
      <c r="I1129" s="460">
        <v>0</v>
      </c>
      <c r="J1129" s="460">
        <v>0</v>
      </c>
      <c r="K1129" s="460">
        <v>0</v>
      </c>
      <c r="L1129" s="459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>S-deliací profil "H" 2m strieborný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>
        <v>0</v>
      </c>
      <c r="I1138" s="460">
        <v>0</v>
      </c>
      <c r="J1138" s="460">
        <v>0</v>
      </c>
      <c r="K1138" s="460">
        <v>0</v>
      </c>
      <c r="L1138" s="459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>HAWA 053.3161.071 Eku Porta Glas posuvné interiérové kovanie držiak skla</v>
      </c>
      <c r="C1139" s="185">
        <f t="shared" si="35"/>
        <v>70.517949999999999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>
        <v>1917.7406800000001</v>
      </c>
      <c r="I1139" s="460">
        <v>70.517949999999999</v>
      </c>
      <c r="J1139" s="460">
        <v>287.80898000000002</v>
      </c>
      <c r="K1139" s="460">
        <v>32429.714220000002</v>
      </c>
      <c r="L1139" s="459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Vozík ku kovaniu 1401 vrátane plotničky a vrutov</v>
      </c>
      <c r="C1140" s="185">
        <f t="shared" si="35"/>
        <v>9.1485000000000003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227.02481</v>
      </c>
      <c r="I1140" s="460">
        <v>9.1485000000000003</v>
      </c>
      <c r="J1140" s="460">
        <v>41.494160000000001</v>
      </c>
      <c r="K1140" s="460">
        <v>3992.11895</v>
      </c>
      <c r="L1140" s="459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S-kartáč dorazový nízky 6,2x5mm šedý</v>
      </c>
      <c r="C1142" s="185">
        <f t="shared" si="35"/>
        <v>0.35679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8.7360000000000007</v>
      </c>
      <c r="I1142" s="460">
        <v>0.35679</v>
      </c>
      <c r="J1142" s="460">
        <v>1.61571</v>
      </c>
      <c r="K1142" s="460">
        <v>151.47095999999999</v>
      </c>
      <c r="L1142" s="459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S-S06NN krycí profil alu 2,5m strieb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>
        <v>0</v>
      </c>
      <c r="I1143" s="460">
        <v>0</v>
      </c>
      <c r="J1143" s="460">
        <v>0</v>
      </c>
      <c r="K1143" s="460">
        <v>0</v>
      </c>
      <c r="L1143" s="459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S-S06NN krycí profil alu 3m strieb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>
        <v>0</v>
      </c>
      <c r="I1144" s="460">
        <v>0</v>
      </c>
      <c r="J1144" s="460">
        <v>0</v>
      </c>
      <c r="K1144" s="460">
        <v>0</v>
      </c>
      <c r="L1144" s="459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S-SALU06 NN-dolný vodiaci profil 2,5 str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>
        <v>0</v>
      </c>
      <c r="I1145" s="460">
        <v>0</v>
      </c>
      <c r="J1145" s="460">
        <v>0</v>
      </c>
      <c r="K1145" s="460">
        <v>0</v>
      </c>
      <c r="L1145" s="459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S-SALU06 NN-dolný vodiaci profil 3m str.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>
        <v>0</v>
      </c>
      <c r="I1146" s="460">
        <v>0</v>
      </c>
      <c r="J1146" s="460">
        <v>0</v>
      </c>
      <c r="K1146" s="460">
        <v>0</v>
      </c>
      <c r="L1146" s="459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S-brzda pre S06N/S06NN</v>
      </c>
      <c r="C1147" s="185">
        <f t="shared" si="35"/>
        <v>0.53520999999999996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13.103999999999999</v>
      </c>
      <c r="I1147" s="460">
        <v>0.53520999999999996</v>
      </c>
      <c r="J1147" s="460">
        <v>2.4235799999999998</v>
      </c>
      <c r="K1147" s="460">
        <v>227.20644999999999</v>
      </c>
      <c r="L1147" s="459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spodný vozík</v>
      </c>
      <c r="C1148" s="185">
        <f t="shared" si="35"/>
        <v>2.3807800000000001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2.3807800000000001</v>
      </c>
      <c r="J1148" s="460">
        <v>11.92055</v>
      </c>
      <c r="K1148" s="460">
        <v>1148.67976</v>
      </c>
      <c r="L1148" s="459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 S30/45 spodný elox 2m</v>
      </c>
      <c r="C1149" s="185">
        <f t="shared" si="35"/>
        <v>12.61622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340.70400000000001</v>
      </c>
      <c r="I1149" s="460">
        <v>12.61622</v>
      </c>
      <c r="J1149" s="460">
        <v>57.130890000000001</v>
      </c>
      <c r="K1149" s="460">
        <v>5907.3677399999997</v>
      </c>
      <c r="L1149" s="459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S-sada vozíkov S30 pre spodné vedenie S30/45</v>
      </c>
      <c r="C1150" s="185">
        <f t="shared" si="35"/>
        <v>8.9256799999999998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16.42643</v>
      </c>
      <c r="K1150" s="460">
        <v>1539.9548500000001</v>
      </c>
      <c r="L1150" s="459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str">
        <f t="shared" si="34"/>
        <v>SEVROLL reklamné dvierko Blue 10 (8ks)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04416 Pax XL úchytová lišta 2,7m biela lesk</v>
      </c>
      <c r="C1159" s="185">
        <f t="shared" si="37"/>
        <v>30.472460000000002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>
        <v>847.50887999999998</v>
      </c>
      <c r="I1159" s="460">
        <v>30.472460000000002</v>
      </c>
      <c r="J1159" s="460">
        <v>116.8716</v>
      </c>
      <c r="K1159" s="460">
        <v>12145.20156</v>
      </c>
      <c r="L1159" s="459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IC-Horná vodiaca lištaEU 10mm 2m šampáň</v>
      </c>
      <c r="C1160" s="185">
        <f t="shared" si="37"/>
        <v>8.61599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>
        <v>359.625</v>
      </c>
      <c r="I1160" s="460">
        <v>8.61599</v>
      </c>
      <c r="J1160" s="460">
        <v>47.512540000000001</v>
      </c>
      <c r="K1160" s="460">
        <v>7238.9032200000001</v>
      </c>
      <c r="L1160" s="459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IC-spodná krycia lišta EU 10mm 2m šampáň</v>
      </c>
      <c r="C1161" s="185">
        <f t="shared" si="37"/>
        <v>15.862970000000001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>
        <v>644.875</v>
      </c>
      <c r="I1161" s="460">
        <v>15.862970000000001</v>
      </c>
      <c r="J1161" s="460">
        <v>87.475660000000005</v>
      </c>
      <c r="K1161" s="460">
        <v>12980.70967</v>
      </c>
      <c r="L1161" s="459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IC-tlumič dorazu univerzálny  EU - 2ks</v>
      </c>
      <c r="C1162" s="185">
        <f t="shared" si="37"/>
        <v>34.115090000000002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>
        <v>873.25</v>
      </c>
      <c r="I1162" s="460">
        <v>34.115090000000002</v>
      </c>
      <c r="J1162" s="460">
        <v>202.89614</v>
      </c>
      <c r="K1162" s="460">
        <v>17912.22481</v>
      </c>
      <c r="L1162" s="459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 S11 nerez 2,7m</v>
      </c>
      <c r="C1163" s="185">
        <f t="shared" si="37"/>
        <v>38.168889999999998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>
        <v>1000.40372</v>
      </c>
      <c r="I1163" s="460">
        <v>38.168889999999998</v>
      </c>
      <c r="J1163" s="460">
        <v>191.11160000000001</v>
      </c>
      <c r="K1163" s="460">
        <v>18415.76108</v>
      </c>
      <c r="L1163" s="459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horný vodiaci profil 2,5m nerez</v>
      </c>
      <c r="C1164" s="185">
        <f t="shared" si="37"/>
        <v>39.354010000000002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963.56</v>
      </c>
      <c r="I1164" s="460">
        <v>39.354010000000002</v>
      </c>
      <c r="J1164" s="460">
        <v>178.20945</v>
      </c>
      <c r="K1164" s="460">
        <v>16706.88709</v>
      </c>
      <c r="L1164" s="459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spodný profil 2,5m elox nerez</v>
      </c>
      <c r="C1165" s="185">
        <f t="shared" si="37"/>
        <v>21.70524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>
        <v>531.44000000000005</v>
      </c>
      <c r="I1165" s="460">
        <v>21.70524</v>
      </c>
      <c r="J1165" s="460">
        <v>98.289280000000005</v>
      </c>
      <c r="K1165" s="460">
        <v>9214.48387</v>
      </c>
      <c r="L1165" s="459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krycí profil alu 2,5m nerez</v>
      </c>
      <c r="C1166" s="185">
        <f t="shared" si="37"/>
        <v>4.1626500000000002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>
        <v>101.92</v>
      </c>
      <c r="I1166" s="460">
        <v>4.1626500000000002</v>
      </c>
      <c r="J1166" s="460">
        <v>18.850010000000001</v>
      </c>
      <c r="K1166" s="460">
        <v>1767.16128</v>
      </c>
      <c r="L1166" s="459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horný a stredný profil 2,5m nerez</v>
      </c>
      <c r="C1167" s="185">
        <f t="shared" si="37"/>
        <v>17.988589999999999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>
        <v>440.44</v>
      </c>
      <c r="I1167" s="460">
        <v>17.988589999999999</v>
      </c>
      <c r="J1167" s="460">
        <v>81.458929999999995</v>
      </c>
      <c r="K1167" s="460">
        <v>7636.6612800000003</v>
      </c>
      <c r="L1167" s="459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dolný profil 4/18mm 2,5m nerez</v>
      </c>
      <c r="C1168" s="185">
        <f t="shared" si="37"/>
        <v>54.114420000000003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>
        <v>1324.96</v>
      </c>
      <c r="I1168" s="460">
        <v>54.114420000000003</v>
      </c>
      <c r="J1168" s="460">
        <v>245.05000999999999</v>
      </c>
      <c r="K1168" s="460">
        <v>22973.09677</v>
      </c>
      <c r="L1168" s="459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05082 Gemini horné vedenie 1,7m biely mat</v>
      </c>
      <c r="C1169" s="185">
        <f t="shared" si="37"/>
        <v>18.39798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7332.7563300000002</v>
      </c>
      <c r="L1169" s="459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 05172 Gemini horné vedenie 2,35m biela mat</v>
      </c>
      <c r="C1170" s="185">
        <f t="shared" si="37"/>
        <v>25.450099999999999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10143.473319999999</v>
      </c>
      <c r="L1170" s="459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05173 Gemini horné vedenie 4,05m biela mat</v>
      </c>
      <c r="C1171" s="185">
        <f t="shared" si="37"/>
        <v>43.848080000000003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17476.229630000002</v>
      </c>
      <c r="L1171" s="459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05174 Gemini horné vedenie 6m biela mat</v>
      </c>
      <c r="C1172" s="185">
        <f t="shared" si="37"/>
        <v>64.95241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263.56799999999998</v>
      </c>
      <c r="K1172" s="460">
        <v>25887.637350000001</v>
      </c>
      <c r="L1172" s="459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05136 uholník Mini 17x11mm 1,7m biely mat</v>
      </c>
      <c r="C1173" s="185">
        <f t="shared" si="37"/>
        <v>3.17476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1265.3411599999999</v>
      </c>
      <c r="L1173" s="459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 05137 uholník Mini 17x11mm 2,35m biely mat</v>
      </c>
      <c r="C1174" s="185">
        <f t="shared" si="37"/>
        <v>4.3978200000000003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1752.8088</v>
      </c>
      <c r="L1174" s="459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05166 maska Elegant II 6m biela mat</v>
      </c>
      <c r="C1175" s="185">
        <f t="shared" si="37"/>
        <v>11.762219999999999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43.084800000000001</v>
      </c>
      <c r="K1175" s="460">
        <v>4687.9854999999998</v>
      </c>
      <c r="L1175" s="459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05163 maska Elegant II 1,7m biely mat</v>
      </c>
      <c r="C1176" s="185">
        <f t="shared" si="37"/>
        <v>3.3308900000000001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1327.57123</v>
      </c>
      <c r="L1176" s="459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str">
        <f t="shared" si="36"/>
        <v>SEVROLL Eden hornej vedenie 2,35 m strieborná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Eden hornej vedenie 2,35 m strieborná</v>
      </c>
      <c r="C1179" s="185">
        <f t="shared" si="37"/>
        <v>28.75497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>
        <v>799.74153000000001</v>
      </c>
      <c r="I1179" s="460">
        <v>28.75497</v>
      </c>
      <c r="J1179" s="460">
        <v>120.1152</v>
      </c>
      <c r="K1179" s="460">
        <v>11460.672920000001</v>
      </c>
      <c r="L1179" s="459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Eden hornej vedenie 2,35 m strieborná</v>
      </c>
      <c r="C1180" s="185">
        <f t="shared" si="37"/>
        <v>23.49841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>
        <v>653.54441999999995</v>
      </c>
      <c r="I1180" s="460">
        <v>23.49841</v>
      </c>
      <c r="J1180" s="460">
        <v>98.032200000000003</v>
      </c>
      <c r="K1180" s="460">
        <v>9365.5994100000007</v>
      </c>
      <c r="L1180" s="459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Eden sada kovania pre dvoje dvere</v>
      </c>
      <c r="C1181" s="185">
        <f t="shared" si="37"/>
        <v>134.61491000000001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>
        <v>3743.9482899999998</v>
      </c>
      <c r="I1181" s="460">
        <v>134.61491000000001</v>
      </c>
      <c r="J1181" s="460">
        <v>558.78660000000002</v>
      </c>
      <c r="K1181" s="460">
        <v>53652.542829999999</v>
      </c>
      <c r="L1181" s="459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Eden sada kovania pre dvoje dvere</v>
      </c>
      <c r="C1182" s="185">
        <f t="shared" si="37"/>
        <v>58.73301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>
        <v>1633.4992</v>
      </c>
      <c r="I1182" s="460">
        <v>58.73301</v>
      </c>
      <c r="J1182" s="460">
        <v>284.68200000000002</v>
      </c>
      <c r="K1182" s="460">
        <v>23408.81308</v>
      </c>
      <c r="L1182" s="459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05164 maska Elegant II 2,35m biela mat</v>
      </c>
      <c r="C1183" s="185">
        <f t="shared" si="37"/>
        <v>4.6059999999999999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1835.78208</v>
      </c>
      <c r="L1183" s="459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04438 maska Elegant II 3m biela mat</v>
      </c>
      <c r="C1184" s="185">
        <f t="shared" si="37"/>
        <v>5.8811099999999996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2343.9929499999998</v>
      </c>
      <c r="L1184" s="459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05165 maska Elegant II 4,05m biela mat</v>
      </c>
      <c r="C1185" s="185">
        <f t="shared" si="37"/>
        <v>7.93689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3163.3533000000002</v>
      </c>
      <c r="L1185" s="459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05152 Alfa II úchytová lišta 18mm 2,7m čierna lesk</v>
      </c>
      <c r="C1186" s="185">
        <f t="shared" si="37"/>
        <v>16.446280000000002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6554.8824199999999</v>
      </c>
      <c r="L1186" s="459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05154 Fox II úchytová lišta 2,7m čierna lesk</v>
      </c>
      <c r="C1187" s="185">
        <f t="shared" si="37"/>
        <v>21.598759999999999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8608.4691000000003</v>
      </c>
      <c r="L1187" s="459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05182 spojovacia lišta H10 3m čierna lesk</v>
      </c>
      <c r="C1188" s="185">
        <f t="shared" si="37"/>
        <v>15.82174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6305.9629800000002</v>
      </c>
      <c r="L1188" s="459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str">
        <f t="shared" si="36"/>
        <v>SEVROLL 02986 Maxim II spodné vedenie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10182 sada Fold pre 2 krídla ľavá</v>
      </c>
      <c r="C1195" s="185">
        <f t="shared" si="37"/>
        <v>56.911430000000003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>
        <v>1582.8368399999999</v>
      </c>
      <c r="I1195" s="460">
        <v>56.911430000000003</v>
      </c>
      <c r="J1195" s="460">
        <v>198.59399999999999</v>
      </c>
      <c r="K1195" s="460">
        <v>22682.797610000001</v>
      </c>
      <c r="L1195" s="459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10181 sada Fold pro 2 krídla pravá</v>
      </c>
      <c r="C1196" s="185">
        <f t="shared" si="37"/>
        <v>56.911430000000003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>
        <v>1582.8368399999999</v>
      </c>
      <c r="I1196" s="460">
        <v>56.911430000000003</v>
      </c>
      <c r="J1196" s="460">
        <v>198.59399999999999</v>
      </c>
      <c r="K1196" s="460">
        <v>22682.797610000001</v>
      </c>
      <c r="L1196" s="459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str">
        <f t="shared" si="36"/>
        <v>SEVROLL 04438 maska Elegant II 3m biela mat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>S-S65 dolný profil 4/18mm 1,5m strieborný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>
        <v>0</v>
      </c>
      <c r="I1200" s="460">
        <v>0</v>
      </c>
      <c r="J1200" s="460">
        <v>0</v>
      </c>
      <c r="K1200" s="460">
        <v>0</v>
      </c>
      <c r="L1200" s="459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>S-S06N dolný vodiaci profil 1,5m strieborný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>
        <v>0</v>
      </c>
      <c r="I1201" s="460">
        <v>0</v>
      </c>
      <c r="J1201" s="460">
        <v>0</v>
      </c>
      <c r="K1201" s="460">
        <v>0</v>
      </c>
      <c r="L1201" s="459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/>
      </c>
      <c r="C1202" s="185">
        <f t="shared" si="37"/>
        <v>16.99361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>
        <v>692.125</v>
      </c>
      <c r="I1202" s="460">
        <v>16.99361</v>
      </c>
      <c r="J1202" s="460">
        <v>93.710499999999996</v>
      </c>
      <c r="K1202" s="460">
        <v>13931.80646</v>
      </c>
      <c r="L1202" s="459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/>
      </c>
      <c r="C1203" s="185">
        <f t="shared" si="37"/>
        <v>8.1051699999999993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>
        <v>313.25</v>
      </c>
      <c r="I1203" s="460">
        <v>8.1051699999999993</v>
      </c>
      <c r="J1203" s="460">
        <v>44.695599999999999</v>
      </c>
      <c r="K1203" s="460">
        <v>6305.4193699999996</v>
      </c>
      <c r="L1203" s="459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/>
      </c>
      <c r="C1204" s="185">
        <f t="shared" si="37"/>
        <v>16.918690000000002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>
        <v>706.125</v>
      </c>
      <c r="I1204" s="460">
        <v>16.918690000000002</v>
      </c>
      <c r="J1204" s="460">
        <v>93.297359999999998</v>
      </c>
      <c r="K1204" s="460">
        <v>14213.61291</v>
      </c>
      <c r="L1204" s="459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/>
      </c>
      <c r="C1205" s="185">
        <f t="shared" si="37"/>
        <v>31.135090000000002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>
        <v>1300.25</v>
      </c>
      <c r="I1205" s="460">
        <v>31.135090000000002</v>
      </c>
      <c r="J1205" s="460">
        <v>171.69306</v>
      </c>
      <c r="K1205" s="460">
        <v>26172.7742</v>
      </c>
      <c r="L1205" s="459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sada kovania ZSE-18 PLUS PRINCE</v>
      </c>
      <c r="C1211" s="185">
        <f t="shared" si="37"/>
        <v>78.380070000000003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>
        <v>2179.9289100000001</v>
      </c>
      <c r="I1211" s="460">
        <v>78.380070000000003</v>
      </c>
      <c r="J1211" s="460">
        <v>273.45179999999999</v>
      </c>
      <c r="K1211" s="460">
        <v>31239.40826</v>
      </c>
      <c r="L1211" s="459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úchytová lišta 2,7m čierna mat</v>
      </c>
      <c r="C1212" s="185">
        <f t="shared" si="37"/>
        <v>16.368220000000001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6523.7675799999997</v>
      </c>
      <c r="L1212" s="459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03606 spojovacia lišta H30 decor 3m čierna mat</v>
      </c>
      <c r="C1213" s="185">
        <f t="shared" si="37"/>
        <v>29.27543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11668.10591</v>
      </c>
      <c r="L1213" s="459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05341 dištančný profil 04 3m čierna mat</v>
      </c>
      <c r="C1214" s="185">
        <f t="shared" si="37"/>
        <v>4.6580500000000002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1856.52531</v>
      </c>
      <c r="L1214" s="459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05302 horná vodiaca lišta 2,35m čierna mat</v>
      </c>
      <c r="C1215" s="185">
        <f t="shared" si="37"/>
        <v>14.52061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5787.3805000000002</v>
      </c>
      <c r="L1215" s="459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03605 horná vodiaca lišta 3m čierna mat</v>
      </c>
      <c r="C1216" s="185">
        <f t="shared" si="37"/>
        <v>18.528089999999999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7384.61438</v>
      </c>
      <c r="L1216" s="459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05324 Pax horná vodiaca lišta 3m čierna mat</v>
      </c>
      <c r="C1217" s="185">
        <f t="shared" si="37"/>
        <v>29.353490000000001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11699.220729999999</v>
      </c>
      <c r="L1217" s="459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05316 Gemini horné vedenie 6m čierna mat</v>
      </c>
      <c r="C1218" s="185">
        <f t="shared" si="37"/>
        <v>64.95241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263.56799999999998</v>
      </c>
      <c r="K1218" s="460">
        <v>25887.637350000001</v>
      </c>
      <c r="L1218" s="459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05312 Elegant II spodné vedenie 6m čierna mat</v>
      </c>
      <c r="C1219" s="185">
        <f t="shared" si="37"/>
        <v>37.914929999999998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143.60579999999999</v>
      </c>
      <c r="K1219" s="460">
        <v>15111.493469999999</v>
      </c>
      <c r="L1219" s="459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čierna mat</v>
      </c>
      <c r="C1220" s="185">
        <f t="shared" ref="C1220:C1283" si="39">IF($A$2=1,H1220,IF($A$2=2,I1220,IF($A$2=3,J1220,IF($A$2=4,K1220,IF($A$2&gt;4,O1220,"zadat jazyk")))))</f>
        <v>3.3308900000000001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1327.57123</v>
      </c>
      <c r="L1220" s="459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05321 maska Elegant II 6m čierna mat</v>
      </c>
      <c r="C1221" s="185">
        <f t="shared" si="39"/>
        <v>11.762219999999999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43.084800000000001</v>
      </c>
      <c r="K1221" s="460">
        <v>4687.9854999999998</v>
      </c>
      <c r="L1221" s="459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05303 spojovacia lišta H10 3m čierna mat</v>
      </c>
      <c r="C1222" s="185">
        <f t="shared" si="39"/>
        <v>15.82174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6305.9629800000002</v>
      </c>
      <c r="L1222" s="459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horný vodiaci profil 4m strieborný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>
        <v>0</v>
      </c>
      <c r="I1223" s="460">
        <v>0</v>
      </c>
      <c r="J1223" s="460">
        <v>0</v>
      </c>
      <c r="K1223" s="460">
        <v>0</v>
      </c>
      <c r="L1223" s="459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S-sada kovania S45-predné dvere</v>
      </c>
      <c r="C1224" s="185">
        <f t="shared" si="39"/>
        <v>22.180959999999999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543.08799999999997</v>
      </c>
      <c r="I1224" s="460">
        <v>22.180959999999999</v>
      </c>
      <c r="J1224" s="460">
        <v>100.44356000000001</v>
      </c>
      <c r="K1224" s="460">
        <v>9416.4451700000009</v>
      </c>
      <c r="L1224" s="459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S-sada kovania S45 - zadné dvere</v>
      </c>
      <c r="C1225" s="185">
        <f t="shared" si="39"/>
        <v>15.520720000000001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380.01600000000002</v>
      </c>
      <c r="I1225" s="460">
        <v>15.520720000000001</v>
      </c>
      <c r="J1225" s="460">
        <v>70.283580000000001</v>
      </c>
      <c r="K1225" s="460">
        <v>6588.9870899999996</v>
      </c>
      <c r="L1225" s="459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tlmenie k sade S45 predné</v>
      </c>
      <c r="C1226" s="185">
        <f t="shared" si="39"/>
        <v>15.401809999999999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>
        <v>377.10399999999998</v>
      </c>
      <c r="I1226" s="460">
        <v>15.401809999999999</v>
      </c>
      <c r="J1226" s="460">
        <v>69.745009999999994</v>
      </c>
      <c r="K1226" s="460">
        <v>6538.4967699999997</v>
      </c>
      <c r="L1226" s="459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tlmenie k sade S45 chrbtovné</v>
      </c>
      <c r="C1227" s="185">
        <f t="shared" si="39"/>
        <v>15.401809999999999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>
        <v>377.10399999999998</v>
      </c>
      <c r="I1227" s="460">
        <v>15.401809999999999</v>
      </c>
      <c r="J1227" s="460">
        <v>69.745009999999994</v>
      </c>
      <c r="K1227" s="460">
        <v>6538.4967699999997</v>
      </c>
      <c r="L1227" s="459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sada Big 2m bez tlmenia, 40-45mm čierna mat</v>
      </c>
      <c r="C1240" s="185">
        <f t="shared" si="39"/>
        <v>105.11426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2943.1434100000001</v>
      </c>
      <c r="I1240" s="460">
        <v>105.11426</v>
      </c>
      <c r="J1240" s="460">
        <v>473.029</v>
      </c>
      <c r="K1240" s="460">
        <v>42129.674039999998</v>
      </c>
      <c r="L1240" s="459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sada Big 2m s tlmením, 40-45mm čierna mat</v>
      </c>
      <c r="C1241" s="185">
        <f t="shared" si="39"/>
        <v>119.11815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3335.2450399999998</v>
      </c>
      <c r="I1241" s="460">
        <v>119.11815</v>
      </c>
      <c r="J1241" s="460">
        <v>536.47627999999997</v>
      </c>
      <c r="K1241" s="460">
        <v>47742.419179999997</v>
      </c>
      <c r="L1241" s="459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sada Big 3m bez tlmenia, 40-45mm čierna mat</v>
      </c>
      <c r="C1242" s="185">
        <f t="shared" si="39"/>
        <v>121.24426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3394.7746400000001</v>
      </c>
      <c r="I1242" s="460">
        <v>121.24426</v>
      </c>
      <c r="J1242" s="460">
        <v>544.82457999999997</v>
      </c>
      <c r="K1242" s="460">
        <v>48594.55659</v>
      </c>
      <c r="L1242" s="459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sada Big 3m s tlmením, 40-45mm čierna mat</v>
      </c>
      <c r="C1243" s="185">
        <f t="shared" si="39"/>
        <v>135.24815000000001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3786.8762700000002</v>
      </c>
      <c r="I1243" s="460">
        <v>135.24815000000001</v>
      </c>
      <c r="J1243" s="460">
        <v>608.27185999999995</v>
      </c>
      <c r="K1243" s="460">
        <v>54207.301729999999</v>
      </c>
      <c r="L1243" s="459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sada Simple 2m bez tlmenia, 40-45mm čierna mat</v>
      </c>
      <c r="C1244" s="185">
        <f t="shared" si="39"/>
        <v>77.418329999999997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2167.6711500000001</v>
      </c>
      <c r="I1244" s="460">
        <v>77.418329999999997</v>
      </c>
      <c r="J1244" s="460">
        <v>347.54721999999998</v>
      </c>
      <c r="K1244" s="460">
        <v>31029.163929999999</v>
      </c>
      <c r="L1244" s="459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sada Simple 2m s tlmením, 40-45mm čierna mat</v>
      </c>
      <c r="C1245" s="185">
        <f t="shared" si="39"/>
        <v>91.422219999999996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2559.7727799999998</v>
      </c>
      <c r="I1245" s="460">
        <v>91.422219999999996</v>
      </c>
      <c r="J1245" s="460">
        <v>410.99450000000002</v>
      </c>
      <c r="K1245" s="460">
        <v>36641.909070000002</v>
      </c>
      <c r="L1245" s="459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sada Simple 3m bez tlmenia, 40-45mm čierna mat</v>
      </c>
      <c r="C1246" s="185">
        <f t="shared" si="39"/>
        <v>93.548330000000007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2619.3023800000001</v>
      </c>
      <c r="I1246" s="460">
        <v>93.548330000000007</v>
      </c>
      <c r="J1246" s="460">
        <v>419.34280000000001</v>
      </c>
      <c r="K1246" s="460">
        <v>37494.046479999997</v>
      </c>
      <c r="L1246" s="459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sada Simple 3m s tlmením, 40-45mm čierna mat</v>
      </c>
      <c r="C1247" s="185">
        <f t="shared" si="39"/>
        <v>107.55222000000001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3011.4040100000002</v>
      </c>
      <c r="I1247" s="460">
        <v>107.55222000000001</v>
      </c>
      <c r="J1247" s="460">
        <v>482.79007999999999</v>
      </c>
      <c r="K1247" s="460">
        <v>43106.791620000004</v>
      </c>
      <c r="L1247" s="459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sada Square 2m bez tlmenia, 40-45mm čierna mat</v>
      </c>
      <c r="C1248" s="185">
        <f t="shared" si="39"/>
        <v>100.46519000000001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2812.97201</v>
      </c>
      <c r="I1248" s="460">
        <v>100.46519000000001</v>
      </c>
      <c r="J1248" s="460">
        <v>451.96553</v>
      </c>
      <c r="K1248" s="460">
        <v>40266.333579999999</v>
      </c>
      <c r="L1248" s="459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sada Square 2m s tlmením, 40-45mm čierna mat</v>
      </c>
      <c r="C1249" s="185">
        <f t="shared" si="39"/>
        <v>114.46908000000001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3205.0736400000001</v>
      </c>
      <c r="I1249" s="460">
        <v>114.46908000000001</v>
      </c>
      <c r="J1249" s="460">
        <v>515.41281000000004</v>
      </c>
      <c r="K1249" s="460">
        <v>45879.078719999998</v>
      </c>
      <c r="L1249" s="459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sada Square 3m bez tlmenia, 40-45mm čierna mat</v>
      </c>
      <c r="C1250" s="185">
        <f t="shared" si="39"/>
        <v>116.59519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3264.6032399999999</v>
      </c>
      <c r="I1250" s="460">
        <v>116.59519</v>
      </c>
      <c r="J1250" s="460">
        <v>523.76111000000003</v>
      </c>
      <c r="K1250" s="460">
        <v>46731.216130000001</v>
      </c>
      <c r="L1250" s="459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sada Square 3m s tlmením, 40-45mm čierna mat</v>
      </c>
      <c r="C1251" s="185">
        <f t="shared" si="39"/>
        <v>124.36252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3482.0847100000001</v>
      </c>
      <c r="I1251" s="460">
        <v>124.36252</v>
      </c>
      <c r="J1251" s="460">
        <v>560.23689000000002</v>
      </c>
      <c r="K1251" s="460">
        <v>49844.35817</v>
      </c>
      <c r="L1251" s="459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Posuvné interiérové kovanie 1399 40kg 2x tlmič</v>
      </c>
      <c r="C1252" s="185">
        <f t="shared" si="39"/>
        <v>34.116439999999997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846.61711000000003</v>
      </c>
      <c r="I1252" s="460">
        <v>34.116439999999997</v>
      </c>
      <c r="J1252" s="460">
        <v>154.73929000000001</v>
      </c>
      <c r="K1252" s="460">
        <v>14887.341930000001</v>
      </c>
      <c r="L1252" s="459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Posuvné interiérové kovanie 1399/155 40kg 2x tlmič</v>
      </c>
      <c r="C1253" s="185">
        <f t="shared" si="39"/>
        <v>63.53087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1576.55108</v>
      </c>
      <c r="I1253" s="460">
        <v>63.53087</v>
      </c>
      <c r="J1253" s="460">
        <v>288.15197000000001</v>
      </c>
      <c r="K1253" s="460">
        <v>27722.86895</v>
      </c>
      <c r="L1253" s="459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Maxim horné vedenie 1,8m oliva</v>
      </c>
      <c r="C1254" s="185">
        <f t="shared" si="39"/>
        <v>17.77251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>
        <v>469.70317</v>
      </c>
      <c r="I1254" s="460">
        <v>17.77251</v>
      </c>
      <c r="J1254" s="460">
        <v>62.997520000000002</v>
      </c>
      <c r="K1254" s="460">
        <v>6982.69</v>
      </c>
      <c r="L1254" s="459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str">
        <f t="shared" si="38"/>
        <v>SEVROLL Maxim spodná krycia lišta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Posuvné interiérové kovanie 1399/190 40kg 2x tlmič</v>
      </c>
      <c r="C1256" s="185">
        <f t="shared" si="39"/>
        <v>69.685839999999999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69.685839999999999</v>
      </c>
      <c r="J1256" s="460">
        <v>316.06862999999998</v>
      </c>
      <c r="K1256" s="460">
        <v>29789.55243</v>
      </c>
      <c r="L1256" s="459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Posuvné interiérové kovanie 1399/230 40kg 2x tlmič</v>
      </c>
      <c r="C1257" s="185">
        <f t="shared" si="39"/>
        <v>76.821629999999999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76.821629999999999</v>
      </c>
      <c r="J1257" s="460">
        <v>348.43383999999998</v>
      </c>
      <c r="K1257" s="460">
        <v>32460.523399999998</v>
      </c>
      <c r="L1257" s="459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Posuvné interiérové kovanie 1399/280 40kg 2x tlmič</v>
      </c>
      <c r="C1258" s="185">
        <f t="shared" si="39"/>
        <v>84.962559999999996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>
        <v>35099.63308</v>
      </c>
      <c r="L1258" s="459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Posuvné interiérové kovanie 1399/330 40kg 2x tlmič</v>
      </c>
      <c r="C1259" s="185">
        <f t="shared" si="39"/>
        <v>93.237350000000006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>
        <v>37935.216130000001</v>
      </c>
      <c r="L1259" s="459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17.423649999999999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>
        <v>426.608</v>
      </c>
      <c r="I1260" s="460">
        <v>17.423649999999999</v>
      </c>
      <c r="J1260" s="460">
        <v>78.900720000000007</v>
      </c>
      <c r="K1260" s="460">
        <v>7396.8322699999999</v>
      </c>
      <c r="L1260" s="459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str">
        <f t="shared" si="38"/>
        <v>SEVROLL Harmony sada kovania pre dvoje dvere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05527 úhelník Mini 17x11mm 4,05m strieborný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>
        <v>0</v>
      </c>
      <c r="I1262" s="460">
        <v>0</v>
      </c>
      <c r="J1262" s="460">
        <v>30.166260000000001</v>
      </c>
      <c r="K1262" s="460">
        <v>0</v>
      </c>
      <c r="L1262" s="459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str">
        <f t="shared" si="38"/>
        <v/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/>
      </c>
      <c r="C1264" s="185">
        <f t="shared" si="39"/>
        <v>2.5000000000000001E-4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9.9199999999999997E-2</v>
      </c>
      <c r="L1264" s="459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10224 Micra V sada kovanie pre 1 krídlo</v>
      </c>
      <c r="C1265" s="185">
        <f t="shared" si="39"/>
        <v>6.3495100000000004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2530.6823199999999</v>
      </c>
      <c r="L1265" s="459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>S-S06N dolný vodiaci profil 2m svetlý bronz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>
        <v>0</v>
      </c>
      <c r="I1270" s="460">
        <v>0</v>
      </c>
      <c r="J1270" s="460">
        <v>0</v>
      </c>
      <c r="K1270" s="460">
        <v>0</v>
      </c>
      <c r="L1270" s="459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>S-S06N krycí profil (maska) 2m svetlý bronz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>
        <v>0</v>
      </c>
      <c r="I1271" s="460">
        <v>0</v>
      </c>
      <c r="J1271" s="460">
        <v>0</v>
      </c>
      <c r="K1271" s="460">
        <v>0</v>
      </c>
      <c r="L1271" s="459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>S-S05 horný vodiaci profil 2m svetlý bronz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>
        <v>0</v>
      </c>
      <c r="I1272" s="460">
        <v>0</v>
      </c>
      <c r="J1272" s="460">
        <v>0</v>
      </c>
      <c r="K1272" s="460">
        <v>0</v>
      </c>
      <c r="L1272" s="459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>S-S65 horný a stredná profil 4/18mm 2m svetlý bronz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>
        <v>0</v>
      </c>
      <c r="I1273" s="460">
        <v>0</v>
      </c>
      <c r="J1273" s="460">
        <v>0</v>
      </c>
      <c r="K1273" s="460">
        <v>0</v>
      </c>
      <c r="L1273" s="459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>S-S65 dolný profil 4/18mm 2m svetlý bronz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>
        <v>0</v>
      </c>
      <c r="I1274" s="460">
        <v>0</v>
      </c>
      <c r="J1274" s="460">
        <v>0</v>
      </c>
      <c r="K1274" s="460">
        <v>0</v>
      </c>
      <c r="L1274" s="459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spojovacia skrutka na dvere 30-40mm čierna mat</v>
      </c>
      <c r="C1275" s="185">
        <f t="shared" si="39"/>
        <v>0.73704999999999998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>
        <v>295.40762999999998</v>
      </c>
      <c r="L1275" s="459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spojovacia skrutka na dvere 40-45mm čierna mat</v>
      </c>
      <c r="C1276" s="185">
        <f t="shared" si="39"/>
        <v>0.65200000000000002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>
        <v>261.32215000000002</v>
      </c>
      <c r="L1276" s="459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 Zatvárač s indikátorom obsadené/voľné pre lamino 18 mm</v>
      </c>
      <c r="C1278" s="185">
        <f t="shared" si="39"/>
        <v>30.995999999999999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808.00800000000004</v>
      </c>
      <c r="I1278" s="460">
        <v>30.995999999999999</v>
      </c>
      <c r="J1278" s="460">
        <v>144.50549000000001</v>
      </c>
      <c r="K1278" s="460">
        <v>11805.9375</v>
      </c>
      <c r="L1278" s="459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rektifikačná nožka VS-U univerzální 18 mm</v>
      </c>
      <c r="C1279" s="185">
        <f t="shared" si="39"/>
        <v>25.046379999999999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653.17269999999996</v>
      </c>
      <c r="I1279" s="460">
        <v>25.046379999999999</v>
      </c>
      <c r="J1279" s="460">
        <v>116.62667999999999</v>
      </c>
      <c r="K1279" s="460">
        <v>9969.5377200000003</v>
      </c>
      <c r="L1279" s="459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 U bočný 18 mm, dĺžka 2 m</v>
      </c>
      <c r="C1280" s="185">
        <f t="shared" si="39"/>
        <v>17.900189999999998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83.451909999999998</v>
      </c>
      <c r="K1280" s="460">
        <v>7129.3541800000003</v>
      </c>
      <c r="L1280" s="459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 U bočný 13 mm, dĺžka 2 m</v>
      </c>
      <c r="C1281" s="185">
        <f t="shared" si="39"/>
        <v>17.900189999999998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83.451909999999998</v>
      </c>
      <c r="K1281" s="460">
        <v>7129.3541800000003</v>
      </c>
      <c r="L1281" s="459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 U bočný 25 mm, dĺžka 2 m</v>
      </c>
      <c r="C1282" s="185">
        <f t="shared" si="39"/>
        <v>17.900189999999998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83.451909999999998</v>
      </c>
      <c r="K1282" s="460">
        <v>7129.3541800000003</v>
      </c>
      <c r="L1282" s="459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17.423649999999999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426.608</v>
      </c>
      <c r="I1283" s="460">
        <v>17.423649999999999</v>
      </c>
      <c r="J1283" s="460">
        <v>78.900720000000007</v>
      </c>
      <c r="K1283" s="460">
        <v>7396.8322699999999</v>
      </c>
      <c r="L1283" s="459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S-sada kovania S80</v>
      </c>
      <c r="C1284" s="185">
        <f t="shared" ref="C1284:C1347" si="41">IF($A$2=1,H1284,IF($A$2=2,I1284,IF($A$2=3,J1284,IF($A$2=4,K1284,IF($A$2&gt;4,O1284,"zadat jazyk")))))</f>
        <v>24.321770000000001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>
        <v>595.50400000000002</v>
      </c>
      <c r="I1284" s="460">
        <v>24.321770000000001</v>
      </c>
      <c r="J1284" s="460">
        <v>110.13785</v>
      </c>
      <c r="K1284" s="460">
        <v>10325.27096</v>
      </c>
      <c r="L1284" s="459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 - S40/80 - horná lišta alu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>
        <v>0</v>
      </c>
      <c r="I1285" s="460">
        <v>0</v>
      </c>
      <c r="J1285" s="460">
        <v>0</v>
      </c>
      <c r="K1285" s="460">
        <v>0</v>
      </c>
      <c r="L1285" s="459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typ OS1 1200-1399mm</v>
      </c>
      <c r="C1286" s="185">
        <f t="shared" si="41"/>
        <v>979.89806999999996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>
        <v>26893.022990000001</v>
      </c>
      <c r="I1286" s="460">
        <v>979.89806999999996</v>
      </c>
      <c r="J1286" s="460">
        <v>3999.31457</v>
      </c>
      <c r="K1286" s="460">
        <v>450634.39062999998</v>
      </c>
      <c r="L1286" s="459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typ OS2 1400-1599mm</v>
      </c>
      <c r="C1287" s="185">
        <f t="shared" si="41"/>
        <v>996.77178000000004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>
        <v>27356.117200000001</v>
      </c>
      <c r="I1287" s="460">
        <v>996.77178000000004</v>
      </c>
      <c r="J1287" s="460">
        <v>4068.1822299999999</v>
      </c>
      <c r="K1287" s="460">
        <v>458394.25400000002</v>
      </c>
      <c r="L1287" s="459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typ OS3 1600-1799mm</v>
      </c>
      <c r="C1288" s="185">
        <f t="shared" si="41"/>
        <v>1013.52323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>
        <v>27815.85569</v>
      </c>
      <c r="I1288" s="460">
        <v>1013.52323</v>
      </c>
      <c r="J1288" s="460">
        <v>4136.5508600000003</v>
      </c>
      <c r="K1288" s="460">
        <v>466097.88678</v>
      </c>
      <c r="L1288" s="459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typ OS4 1800-1999mm</v>
      </c>
      <c r="C1289" s="185">
        <f t="shared" si="41"/>
        <v>1063.28844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>
        <v>29181.648079999999</v>
      </c>
      <c r="I1289" s="460">
        <v>1063.28844</v>
      </c>
      <c r="J1289" s="460">
        <v>4339.6605399999999</v>
      </c>
      <c r="K1289" s="460">
        <v>488983.86096999998</v>
      </c>
      <c r="L1289" s="459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typ OS5 2000-2199mm</v>
      </c>
      <c r="C1290" s="185">
        <f t="shared" si="41"/>
        <v>1080.03988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>
        <v>29641.386559999999</v>
      </c>
      <c r="I1290" s="460">
        <v>1080.03988</v>
      </c>
      <c r="J1290" s="460">
        <v>4408.0291399999996</v>
      </c>
      <c r="K1290" s="460">
        <v>496687.49338</v>
      </c>
      <c r="L1290" s="459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typ OS6 2200-2400mm</v>
      </c>
      <c r="C1291" s="185">
        <f t="shared" si="41"/>
        <v>1096.5467699999999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>
        <v>30094.413530000002</v>
      </c>
      <c r="I1291" s="460">
        <v>1096.5467699999999</v>
      </c>
      <c r="J1291" s="460">
        <v>4475.3996900000002</v>
      </c>
      <c r="K1291" s="460">
        <v>504278.66428000003</v>
      </c>
      <c r="L1291" s="459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typ S1 1200-1399mm</v>
      </c>
      <c r="C1292" s="185">
        <f t="shared" si="41"/>
        <v>979.89806999999996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>
        <v>26893.022990000001</v>
      </c>
      <c r="I1292" s="460">
        <v>979.89806999999996</v>
      </c>
      <c r="J1292" s="460">
        <v>3999.31457</v>
      </c>
      <c r="K1292" s="460">
        <v>450634.39062999998</v>
      </c>
      <c r="L1292" s="459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typ S2 1400-1599mm</v>
      </c>
      <c r="C1293" s="185">
        <f t="shared" si="41"/>
        <v>996.77178000000004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>
        <v>27356.117200000001</v>
      </c>
      <c r="I1293" s="460">
        <v>996.77178000000004</v>
      </c>
      <c r="J1293" s="460">
        <v>4068.1822299999999</v>
      </c>
      <c r="K1293" s="460">
        <v>458394.25400000002</v>
      </c>
      <c r="L1293" s="459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typ S5 2000-2199mm</v>
      </c>
      <c r="C1294" s="185">
        <f t="shared" si="41"/>
        <v>1080.03988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>
        <v>29641.386559999999</v>
      </c>
      <c r="I1294" s="460">
        <v>1080.03988</v>
      </c>
      <c r="J1294" s="460">
        <v>4408.0291399999996</v>
      </c>
      <c r="K1294" s="460">
        <v>496687.49338</v>
      </c>
      <c r="L1294" s="459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typ S6 2200-2400mm</v>
      </c>
      <c r="C1295" s="185">
        <f t="shared" si="41"/>
        <v>1096.5467699999999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>
        <v>30094.413530000002</v>
      </c>
      <c r="I1295" s="460">
        <v>1096.5467699999999</v>
      </c>
      <c r="J1295" s="460">
        <v>4475.3996900000002</v>
      </c>
      <c r="K1295" s="460">
        <v>504278.66428000003</v>
      </c>
      <c r="L1295" s="459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typ S 1200-1799mm sada kovanie</v>
      </c>
      <c r="C1296" s="185">
        <f t="shared" si="41"/>
        <v>886.35901000000001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>
        <v>24325.870159999999</v>
      </c>
      <c r="I1296" s="460">
        <v>886.35901000000001</v>
      </c>
      <c r="J1296" s="460">
        <v>3617.5482200000001</v>
      </c>
      <c r="K1296" s="460">
        <v>407617.75624999998</v>
      </c>
      <c r="L1296" s="459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typ M 1800-2199mm sada kovanie</v>
      </c>
      <c r="C1297" s="185">
        <f t="shared" si="41"/>
        <v>900.66497000000004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24718.493539999999</v>
      </c>
      <c r="I1297" s="460">
        <v>900.66497000000004</v>
      </c>
      <c r="J1297" s="460">
        <v>3675.9360099999999</v>
      </c>
      <c r="K1297" s="460">
        <v>414196.77075000003</v>
      </c>
      <c r="L1297" s="459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typ L 2200-2400mm sada kovanie</v>
      </c>
      <c r="C1298" s="185">
        <f t="shared" si="41"/>
        <v>915.09324000000004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>
        <v>25114.472659999999</v>
      </c>
      <c r="I1298" s="460">
        <v>915.09324000000004</v>
      </c>
      <c r="J1298" s="460">
        <v>3734.8228399999998</v>
      </c>
      <c r="K1298" s="460">
        <v>404039.07361000002</v>
      </c>
      <c r="L1298" s="459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Typ S 1200-1799mm sada vedenia</v>
      </c>
      <c r="C1299" s="185">
        <f t="shared" si="41"/>
        <v>300.30317000000002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>
        <v>8241.7350200000001</v>
      </c>
      <c r="I1299" s="460">
        <v>300.30317000000002</v>
      </c>
      <c r="J1299" s="460">
        <v>1225.6447000000001</v>
      </c>
      <c r="K1299" s="460">
        <v>132565.30465999999</v>
      </c>
      <c r="L1299" s="459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Typ M 1800-2199mm sada vedenia</v>
      </c>
      <c r="C1300" s="185">
        <f t="shared" si="41"/>
        <v>342.97654999999997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9412.8936099999992</v>
      </c>
      <c r="I1300" s="460">
        <v>342.97654999999997</v>
      </c>
      <c r="J1300" s="460">
        <v>1399.8100099999999</v>
      </c>
      <c r="K1300" s="460">
        <v>157727.65969</v>
      </c>
      <c r="L1300" s="459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Typ L 2200-2400mm sada vedenia</v>
      </c>
      <c r="C1301" s="185">
        <f t="shared" si="41"/>
        <v>357.52708000000001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>
        <v>9812.2284899999995</v>
      </c>
      <c r="I1301" s="460">
        <v>357.52708000000001</v>
      </c>
      <c r="J1301" s="460">
        <v>1459.19588</v>
      </c>
      <c r="K1301" s="460">
        <v>157873.80942999999</v>
      </c>
      <c r="L1301" s="459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IC-spodná krycia lišta 10mm 3m strieborná</v>
      </c>
      <c r="C1302" s="185">
        <f t="shared" si="41"/>
        <v>15.56329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>
        <v>650.125</v>
      </c>
      <c r="I1302" s="460">
        <v>15.56329</v>
      </c>
      <c r="J1302" s="460">
        <v>85.823059999999998</v>
      </c>
      <c r="K1302" s="460">
        <v>13086.38709</v>
      </c>
      <c r="L1302" s="459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IC-spojovací H profil 10mm 3m  strieborn</v>
      </c>
      <c r="C1303" s="185">
        <f t="shared" si="41"/>
        <v>6.0618600000000002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>
        <v>252.875</v>
      </c>
      <c r="I1303" s="460">
        <v>6.0618600000000002</v>
      </c>
      <c r="J1303" s="460">
        <v>33.427799999999998</v>
      </c>
      <c r="K1303" s="460">
        <v>5090.1290399999998</v>
      </c>
      <c r="L1303" s="459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IC-úchytová lišta Harmony 10mm 2,7m šampáň</v>
      </c>
      <c r="C1304" s="185">
        <f t="shared" si="41"/>
        <v>13.96269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>
        <v>582.75</v>
      </c>
      <c r="I1304" s="460">
        <v>13.96269</v>
      </c>
      <c r="J1304" s="460">
        <v>76.996619999999993</v>
      </c>
      <c r="K1304" s="460">
        <v>11730.19355</v>
      </c>
      <c r="L1304" s="459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IC-Horná vodiaca lišta10mm 2m šampáň</v>
      </c>
      <c r="C1305" s="185">
        <f t="shared" si="41"/>
        <v>5.6191399999999998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>
        <v>234.5</v>
      </c>
      <c r="I1305" s="460">
        <v>5.6191399999999998</v>
      </c>
      <c r="J1305" s="460">
        <v>30.986440000000002</v>
      </c>
      <c r="K1305" s="460">
        <v>4720.2580699999999</v>
      </c>
      <c r="L1305" s="459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IC-Horná vodiaca lišta10mm 3m šampáň</v>
      </c>
      <c r="C1306" s="185">
        <f t="shared" si="41"/>
        <v>8.2754499999999993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>
        <v>345.625</v>
      </c>
      <c r="I1306" s="460">
        <v>8.2754499999999993</v>
      </c>
      <c r="J1306" s="460">
        <v>45.63458</v>
      </c>
      <c r="K1306" s="460">
        <v>6957.0967799999999</v>
      </c>
      <c r="L1306" s="459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IC-Horná vodiaca lišta10mm 5m šampáň</v>
      </c>
      <c r="C1307" s="185">
        <f t="shared" si="41"/>
        <v>12.566420000000001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>
        <v>525</v>
      </c>
      <c r="I1307" s="460">
        <v>12.566420000000001</v>
      </c>
      <c r="J1307" s="460">
        <v>69.296959999999999</v>
      </c>
      <c r="K1307" s="460">
        <v>10567.74195</v>
      </c>
      <c r="L1307" s="459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IC-spodná krycia lišta 10mm 2m šampáň</v>
      </c>
      <c r="C1308" s="185">
        <f t="shared" si="41"/>
        <v>11.68098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>
        <v>487.375</v>
      </c>
      <c r="I1308" s="460">
        <v>11.68098</v>
      </c>
      <c r="J1308" s="460">
        <v>64.414240000000007</v>
      </c>
      <c r="K1308" s="460">
        <v>9810.3870900000002</v>
      </c>
      <c r="L1308" s="459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IC-spodná krycia lišta 10mm 3m šampáň</v>
      </c>
      <c r="C1309" s="185">
        <f t="shared" si="41"/>
        <v>17.197929999999999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>
        <v>718.375</v>
      </c>
      <c r="I1309" s="460">
        <v>17.197929999999999</v>
      </c>
      <c r="J1309" s="460">
        <v>94.837280000000007</v>
      </c>
      <c r="K1309" s="460">
        <v>14460.19355</v>
      </c>
      <c r="L1309" s="459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IC-spodná krycia lišta 10mm 5m šampáň</v>
      </c>
      <c r="C1310" s="185">
        <f t="shared" si="41"/>
        <v>26.052330000000001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>
        <v>1087.625</v>
      </c>
      <c r="I1310" s="460">
        <v>26.052330000000001</v>
      </c>
      <c r="J1310" s="460">
        <v>143.6644</v>
      </c>
      <c r="K1310" s="460">
        <v>21892.83871</v>
      </c>
      <c r="L1310" s="459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IC-spojovací H profil 10mm 3m šampáň</v>
      </c>
      <c r="C1311" s="185">
        <f t="shared" si="41"/>
        <v>6.7088999999999999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>
        <v>280</v>
      </c>
      <c r="I1311" s="460">
        <v>6.7088999999999999</v>
      </c>
      <c r="J1311" s="460">
        <v>36.995939999999997</v>
      </c>
      <c r="K1311" s="460">
        <v>5636.1290399999998</v>
      </c>
      <c r="L1311" s="459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IC-spojovací H profil 10mm 5m šampáň</v>
      </c>
      <c r="C1312" s="185">
        <f t="shared" si="41"/>
        <v>10.182539999999999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>
        <v>425.25</v>
      </c>
      <c r="I1312" s="460">
        <v>10.182539999999999</v>
      </c>
      <c r="J1312" s="460">
        <v>56.151179999999997</v>
      </c>
      <c r="K1312" s="460">
        <v>8559.8709600000002</v>
      </c>
      <c r="L1312" s="459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S-obojstranný tlmič Slidix Centro T40 S55/S60/S65</v>
      </c>
      <c r="C1314" s="185">
        <f t="shared" si="41"/>
        <v>68.624229999999997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>
        <v>1680.2239999999999</v>
      </c>
      <c r="I1314" s="460">
        <v>68.624229999999997</v>
      </c>
      <c r="J1314" s="460">
        <v>310.75572</v>
      </c>
      <c r="K1314" s="460">
        <v>29132.916130000001</v>
      </c>
      <c r="L1314" s="459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 S11 svetlý brondz 2,7m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>
        <v>0</v>
      </c>
      <c r="I1315" s="460">
        <v>0</v>
      </c>
      <c r="J1315" s="460">
        <v>0</v>
      </c>
      <c r="K1315" s="460">
        <v>0</v>
      </c>
      <c r="L1315" s="459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horný vodiaci profil svetlý bronz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>
        <v>0</v>
      </c>
      <c r="I1316" s="460">
        <v>0</v>
      </c>
      <c r="J1316" s="460">
        <v>0</v>
      </c>
      <c r="K1316" s="460">
        <v>0</v>
      </c>
      <c r="L1316" s="459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dolný vodiaci profil 3m svetlý bronz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>
        <v>0</v>
      </c>
      <c r="I1317" s="460">
        <v>0</v>
      </c>
      <c r="J1317" s="460">
        <v>0</v>
      </c>
      <c r="K1317" s="460">
        <v>0</v>
      </c>
      <c r="L1317" s="459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horný a stredový profil 3,5m svetlý bronz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>
        <v>0</v>
      </c>
      <c r="I1318" s="460">
        <v>0</v>
      </c>
      <c r="J1318" s="460">
        <v>0</v>
      </c>
      <c r="K1318" s="460">
        <v>0</v>
      </c>
      <c r="L1318" s="459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dolný profil 4/18mm 3,5m svetlý bronz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>
        <v>0</v>
      </c>
      <c r="I1319" s="460">
        <v>0</v>
      </c>
      <c r="J1319" s="460">
        <v>0</v>
      </c>
      <c r="K1319" s="460">
        <v>0</v>
      </c>
      <c r="L1319" s="459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krycí profil maska 3m svetlý bronz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>
        <v>0</v>
      </c>
      <c r="I1320" s="460">
        <v>0</v>
      </c>
      <c r="J1320" s="460">
        <v>0</v>
      </c>
      <c r="K1320" s="460">
        <v>0</v>
      </c>
      <c r="L1320" s="459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S-S45-horný vodiaci profil 3m strieborný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>
        <v>0</v>
      </c>
      <c r="I1321" s="460">
        <v>0</v>
      </c>
      <c r="J1321" s="460">
        <v>0</v>
      </c>
      <c r="K1321" s="460">
        <v>0</v>
      </c>
      <c r="L1321" s="459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 S30/45 spodný elox 3m</v>
      </c>
      <c r="C1322" s="185">
        <f t="shared" si="41"/>
        <v>18.924330000000001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>
        <v>463.35120000000001</v>
      </c>
      <c r="I1322" s="460">
        <v>18.924330000000001</v>
      </c>
      <c r="J1322" s="460">
        <v>85.979609999999994</v>
      </c>
      <c r="K1322" s="460">
        <v>8033.91194</v>
      </c>
      <c r="L1322" s="459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horné vedenie 2m (dodat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>
        <v>0</v>
      </c>
      <c r="I1323" s="460">
        <v>0</v>
      </c>
      <c r="J1323" s="460">
        <v>0</v>
      </c>
      <c r="K1323" s="460">
        <v>0</v>
      </c>
      <c r="L1323" s="459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horné vedenie 3m (dodat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>
        <v>0</v>
      </c>
      <c r="I1324" s="460">
        <v>0</v>
      </c>
      <c r="J1324" s="460">
        <v>0</v>
      </c>
      <c r="K1324" s="460">
        <v>0</v>
      </c>
      <c r="L1324" s="459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dolná lišta alu surová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>
        <v>0</v>
      </c>
      <c r="I1325" s="460">
        <v>0</v>
      </c>
      <c r="J1325" s="460">
        <v>0</v>
      </c>
      <c r="K1325" s="460">
        <v>0</v>
      </c>
      <c r="L1325" s="459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dolná lišta alu surová 2,5m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>
        <v>0</v>
      </c>
      <c r="I1326" s="460">
        <v>0</v>
      </c>
      <c r="J1326" s="460">
        <v>0</v>
      </c>
      <c r="K1326" s="460">
        <v>0</v>
      </c>
      <c r="L1326" s="459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dolná lišta alu surová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>
        <v>0</v>
      </c>
      <c r="I1327" s="460">
        <v>0</v>
      </c>
      <c r="J1327" s="460">
        <v>0</v>
      </c>
      <c r="K1327" s="460">
        <v>0</v>
      </c>
      <c r="L1327" s="459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sada kovania - ľavá</v>
      </c>
      <c r="C1328" s="185">
        <f t="shared" si="41"/>
        <v>54.054969999999997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>
        <v>1323.5039999999999</v>
      </c>
      <c r="I1328" s="460">
        <v>54.054969999999997</v>
      </c>
      <c r="J1328" s="460">
        <v>244.78071</v>
      </c>
      <c r="K1328" s="460">
        <v>22947.851620000001</v>
      </c>
      <c r="L1328" s="459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sada kovania - pravá</v>
      </c>
      <c r="C1329" s="185">
        <f t="shared" si="41"/>
        <v>54.054969999999997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>
        <v>1323.5039999999999</v>
      </c>
      <c r="I1329" s="460">
        <v>54.054969999999997</v>
      </c>
      <c r="J1329" s="460">
        <v>244.78071</v>
      </c>
      <c r="K1329" s="460">
        <v>22947.851620000001</v>
      </c>
      <c r="L1329" s="459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dolná lišta alu surová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>
        <v>0</v>
      </c>
      <c r="I1330" s="460">
        <v>0</v>
      </c>
      <c r="J1330" s="460">
        <v>0</v>
      </c>
      <c r="K1330" s="460">
        <v>0</v>
      </c>
      <c r="L1330" s="459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S-S20/30 brzda plastová</v>
      </c>
      <c r="C1331" s="185">
        <f t="shared" si="41"/>
        <v>0.47572999999999999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11.648</v>
      </c>
      <c r="I1331" s="460">
        <v>0.47572999999999999</v>
      </c>
      <c r="J1331" s="460">
        <v>2.1568000000000001</v>
      </c>
      <c r="K1331" s="460">
        <v>207.83087</v>
      </c>
      <c r="L1331" s="459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HH-H50 BRZDA - PRAVÁ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>
        <v>0</v>
      </c>
      <c r="I1332" s="460">
        <v>0</v>
      </c>
      <c r="J1332" s="460">
        <v>0</v>
      </c>
      <c r="K1332" s="460">
        <v>0</v>
      </c>
      <c r="L1332" s="459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doraz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>
        <v>0</v>
      </c>
      <c r="I1333" s="460">
        <v>0</v>
      </c>
      <c r="J1333" s="460">
        <v>0</v>
      </c>
      <c r="K1333" s="460">
        <v>0</v>
      </c>
      <c r="L1333" s="459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úchyt.lišta 2,7m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>
        <v>0</v>
      </c>
      <c r="I1334" s="460">
        <v>0</v>
      </c>
      <c r="J1334" s="460">
        <v>0</v>
      </c>
      <c r="K1334" s="460">
        <v>0</v>
      </c>
      <c r="L1334" s="459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/>
      </c>
      <c r="C1335" s="185">
        <f t="shared" si="41"/>
        <v>0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/>
      </c>
      <c r="C1336" s="185">
        <f t="shared" si="41"/>
        <v>8.7144200000000005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>
        <v>0</v>
      </c>
      <c r="I1336" s="460">
        <v>8.7144200000000005</v>
      </c>
      <c r="J1336" s="460">
        <v>5.6100000000000004E-3</v>
      </c>
      <c r="K1336" s="460">
        <v>3737.4312599999998</v>
      </c>
      <c r="L1336" s="459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05319 maska Elegant II 3m čierna mat</v>
      </c>
      <c r="C1339" s="185">
        <f t="shared" si="41"/>
        <v>5.8811099999999996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2343.9929499999998</v>
      </c>
      <c r="L1339" s="459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spodný profil 4m elox str.</v>
      </c>
      <c r="C1345" s="185">
        <f t="shared" si="41"/>
        <v>35.441969999999998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>
        <v>867.77599999999995</v>
      </c>
      <c r="I1345" s="460">
        <v>35.441969999999998</v>
      </c>
      <c r="J1345" s="460">
        <v>160.49428</v>
      </c>
      <c r="K1345" s="460">
        <v>14371.68455</v>
      </c>
      <c r="L1345" s="459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krycí profil 4m strieborný</v>
      </c>
      <c r="C1346" s="185">
        <f t="shared" si="41"/>
        <v>8.5631699999999995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>
        <v>209.66399999999999</v>
      </c>
      <c r="I1346" s="460">
        <v>8.5631699999999995</v>
      </c>
      <c r="J1346" s="460">
        <v>38.77713</v>
      </c>
      <c r="K1346" s="460">
        <v>3472.3533200000002</v>
      </c>
      <c r="L1346" s="459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S-S05-horný vodiaci profil 6m strieborný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>
        <v>0</v>
      </c>
      <c r="I1347" s="460">
        <v>0</v>
      </c>
      <c r="J1347" s="460">
        <v>0</v>
      </c>
      <c r="K1347" s="460">
        <v>0</v>
      </c>
      <c r="L1347" s="459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 S11 str.elox 3,2m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>
        <v>0</v>
      </c>
      <c r="I1348" s="460">
        <v>0</v>
      </c>
      <c r="J1348" s="460">
        <v>0</v>
      </c>
      <c r="K1348" s="460">
        <v>0</v>
      </c>
      <c r="L1348" s="459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spodný profil 6m strieborný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>
        <v>0</v>
      </c>
      <c r="I1349" s="460">
        <v>0</v>
      </c>
      <c r="J1349" s="460">
        <v>0</v>
      </c>
      <c r="K1349" s="460">
        <v>0</v>
      </c>
      <c r="L1349" s="459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krycí profil 6m strieborný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>
        <v>0</v>
      </c>
      <c r="I1350" s="460">
        <v>0</v>
      </c>
      <c r="J1350" s="460">
        <v>0</v>
      </c>
      <c r="K1350" s="460">
        <v>0</v>
      </c>
      <c r="L1350" s="459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horný a stredný profil 4/18mm 4m</v>
      </c>
      <c r="C1351" s="185">
        <f t="shared" si="43"/>
        <v>43.291539999999998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>
        <v>1059.9680000000001</v>
      </c>
      <c r="I1351" s="460">
        <v>43.291539999999998</v>
      </c>
      <c r="J1351" s="460">
        <v>196.03998999999999</v>
      </c>
      <c r="K1351" s="460">
        <v>18378.47741</v>
      </c>
      <c r="L1351" s="459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dolný profil 4/18mm 4m strieborný</v>
      </c>
      <c r="C1352" s="185">
        <f t="shared" si="43"/>
        <v>65.650909999999996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>
        <v>1607.424</v>
      </c>
      <c r="I1352" s="460">
        <v>65.650909999999996</v>
      </c>
      <c r="J1352" s="460">
        <v>297.29142000000002</v>
      </c>
      <c r="K1352" s="460">
        <v>27870.658060000002</v>
      </c>
      <c r="L1352" s="459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S-S05-1-horný vod.profil jednod. 2m str.</v>
      </c>
      <c r="C1358" s="185">
        <f t="shared" si="43"/>
        <v>16.650590000000001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>
        <v>407.68</v>
      </c>
      <c r="I1358" s="460">
        <v>16.650590000000001</v>
      </c>
      <c r="J1358" s="460">
        <v>75.400009999999995</v>
      </c>
      <c r="K1358" s="460">
        <v>7068.6451699999998</v>
      </c>
      <c r="L1358" s="459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spodný profil jedn.2m elox str.</v>
      </c>
      <c r="C1359" s="185">
        <f t="shared" si="43"/>
        <v>6.6602399999999999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163.072</v>
      </c>
      <c r="I1359" s="460">
        <v>6.6602399999999999</v>
      </c>
      <c r="J1359" s="460">
        <v>30.16001</v>
      </c>
      <c r="K1359" s="460">
        <v>2827.4580599999999</v>
      </c>
      <c r="L1359" s="459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lišta zvislá Standard bronzové 2,75m</v>
      </c>
      <c r="C1362" s="185">
        <f t="shared" si="43"/>
        <v>3.68479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>
        <v>94.674999999999997</v>
      </c>
      <c r="I1362" s="460">
        <v>3.68479</v>
      </c>
      <c r="J1362" s="460">
        <v>20.319600000000001</v>
      </c>
      <c r="K1362" s="460">
        <v>0</v>
      </c>
      <c r="L1362" s="459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IC-horné vedenie bronzové 2m</v>
      </c>
      <c r="C1363" s="185">
        <f t="shared" si="43"/>
        <v>13.56765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>
        <v>348.6</v>
      </c>
      <c r="I1363" s="460">
        <v>13.56765</v>
      </c>
      <c r="J1363" s="460">
        <v>74.818179999999998</v>
      </c>
      <c r="K1363" s="460">
        <v>0</v>
      </c>
      <c r="L1363" s="459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IC-spodné vedenie bronzové 2m</v>
      </c>
      <c r="C1364" s="185">
        <f t="shared" si="43"/>
        <v>6.1463099999999997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>
        <v>157.91999999999999</v>
      </c>
      <c r="I1364" s="460">
        <v>6.1463099999999997</v>
      </c>
      <c r="J1364" s="460">
        <v>33.893540000000002</v>
      </c>
      <c r="K1364" s="460">
        <v>0</v>
      </c>
      <c r="L1364" s="459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lišta vodorovná bronzové 2,4m</v>
      </c>
      <c r="C1365" s="185">
        <f t="shared" si="43"/>
        <v>2.8606400000000001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>
        <v>73.5</v>
      </c>
      <c r="I1365" s="460">
        <v>2.8606400000000001</v>
      </c>
      <c r="J1365" s="460">
        <v>15.77492</v>
      </c>
      <c r="K1365" s="460">
        <v>0</v>
      </c>
      <c r="L1365" s="459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sada Simple čierna mat</v>
      </c>
      <c r="C1368" s="185">
        <f t="shared" si="43"/>
        <v>36.965760000000003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>
        <v>14815.82926</v>
      </c>
      <c r="L1368" s="459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sada Square čierna mat</v>
      </c>
      <c r="C1369" s="185">
        <f t="shared" si="43"/>
        <v>58.708620000000003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>
        <v>23530.354609999999</v>
      </c>
      <c r="L1369" s="459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sada Big čierna mat</v>
      </c>
      <c r="C1370" s="185">
        <f t="shared" si="43"/>
        <v>64.661689999999993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>
        <v>25916.339370000002</v>
      </c>
      <c r="L1370" s="459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sada tlmičov</v>
      </c>
      <c r="C1371" s="185">
        <f t="shared" si="43"/>
        <v>14.00389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>
        <v>5612.74514</v>
      </c>
      <c r="L1371" s="459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horné vedenie 2m čierna mat</v>
      </c>
      <c r="C1372" s="185">
        <f t="shared" si="43"/>
        <v>22.253170000000001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>
        <v>8919.0383199999997</v>
      </c>
      <c r="L1372" s="459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horné vedenie 3m čierna mat</v>
      </c>
      <c r="C1373" s="185">
        <f t="shared" si="43"/>
        <v>32.146610000000003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>
        <v>12884.31777</v>
      </c>
      <c r="L1373" s="459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spojovací materiál na stenu čierna mat</v>
      </c>
      <c r="C1375" s="185">
        <f t="shared" si="43"/>
        <v>3.1182799999999999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>
        <v>1249.8015499999999</v>
      </c>
      <c r="L1375" s="459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sada Simple 2m s tlmením, 30-40mm čierna mat</v>
      </c>
      <c r="C1376" s="185">
        <f t="shared" si="43"/>
        <v>91.762420000000006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2569.29754</v>
      </c>
      <c r="I1376" s="460">
        <v>91.762420000000006</v>
      </c>
      <c r="J1376" s="460">
        <v>412.53570000000002</v>
      </c>
      <c r="K1376" s="460">
        <v>36778.25099</v>
      </c>
      <c r="L1376" s="459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sada Simple 3m s tlmením, 30-40mm čierna mat</v>
      </c>
      <c r="C1377" s="185">
        <f t="shared" si="43"/>
        <v>107.89242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3020.92877</v>
      </c>
      <c r="I1377" s="460">
        <v>107.89242</v>
      </c>
      <c r="J1377" s="460">
        <v>484.33127999999999</v>
      </c>
      <c r="K1377" s="460">
        <v>43243.133540000003</v>
      </c>
      <c r="L1377" s="459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sada Square 2m s tlmením, 30-40mm čierna mat</v>
      </c>
      <c r="C1378" s="185">
        <f t="shared" si="43"/>
        <v>114.97938000000001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3219.36078</v>
      </c>
      <c r="I1378" s="460">
        <v>114.97938000000001</v>
      </c>
      <c r="J1378" s="460">
        <v>517.72460999999998</v>
      </c>
      <c r="K1378" s="460">
        <v>46083.5916</v>
      </c>
      <c r="L1378" s="459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sada Square 3m s tlmením, 30-40mm čierna mat</v>
      </c>
      <c r="C1379" s="185">
        <f t="shared" si="43"/>
        <v>124.87282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3496.37185</v>
      </c>
      <c r="I1379" s="460">
        <v>124.87282</v>
      </c>
      <c r="J1379" s="460">
        <v>562.54868999999997</v>
      </c>
      <c r="K1379" s="460">
        <v>50048.871050000002</v>
      </c>
      <c r="L1379" s="459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sada Big 2m s tlmením, 30-40mm čierna mat</v>
      </c>
      <c r="C1380" s="185">
        <f t="shared" si="43"/>
        <v>119.45835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3344.7698</v>
      </c>
      <c r="I1380" s="460">
        <v>119.45835</v>
      </c>
      <c r="J1380" s="460">
        <v>538.01747999999998</v>
      </c>
      <c r="K1380" s="460">
        <v>47878.761100000003</v>
      </c>
      <c r="L1380" s="459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sada Big 3m s tlmením, 30-40mm čierna mat</v>
      </c>
      <c r="C1381" s="185">
        <f t="shared" si="43"/>
        <v>135.58834999999999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3796.40103</v>
      </c>
      <c r="I1381" s="460">
        <v>135.58834999999999</v>
      </c>
      <c r="J1381" s="460">
        <v>609.81305999999995</v>
      </c>
      <c r="K1381" s="460">
        <v>54343.643649999998</v>
      </c>
      <c r="L1381" s="459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sada Simple 2m bez tlmenia, 30-40mm čierna mat</v>
      </c>
      <c r="C1382" s="185">
        <f t="shared" si="43"/>
        <v>77.758529999999993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2177.1959099999999</v>
      </c>
      <c r="I1382" s="460">
        <v>77.758529999999993</v>
      </c>
      <c r="J1382" s="460">
        <v>349.08841999999999</v>
      </c>
      <c r="K1382" s="460">
        <v>31165.505850000001</v>
      </c>
      <c r="L1382" s="459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sada Simple 3m bez tlmenia, 30-40mm čierna mat</v>
      </c>
      <c r="C1383" s="185">
        <f t="shared" si="43"/>
        <v>93.888530000000003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2628.8271399999999</v>
      </c>
      <c r="I1383" s="460">
        <v>93.888530000000003</v>
      </c>
      <c r="J1383" s="460">
        <v>420.88400000000001</v>
      </c>
      <c r="K1383" s="460">
        <v>37630.388400000003</v>
      </c>
      <c r="L1383" s="459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sada Big 2m bez tlmenia, 30-40mm čierna mat</v>
      </c>
      <c r="C1384" s="185">
        <f t="shared" si="43"/>
        <v>105.45446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2952.6681699999999</v>
      </c>
      <c r="I1384" s="460">
        <v>105.45446</v>
      </c>
      <c r="J1384" s="460">
        <v>474.5702</v>
      </c>
      <c r="K1384" s="460">
        <v>42266.015959999997</v>
      </c>
      <c r="L1384" s="459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sada Big 3m bez tlmenia, 30-40mm čierna mat</v>
      </c>
      <c r="C1385" s="185">
        <f t="shared" si="43"/>
        <v>121.58446000000001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3404.2993999999999</v>
      </c>
      <c r="I1385" s="460">
        <v>121.58446000000001</v>
      </c>
      <c r="J1385" s="460">
        <v>546.36577999999997</v>
      </c>
      <c r="K1385" s="460">
        <v>48730.898509999999</v>
      </c>
      <c r="L1385" s="459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sada Square 2m bez tlmenia, 30-40mm čierna mat</v>
      </c>
      <c r="C1386" s="185">
        <f t="shared" si="43"/>
        <v>100.97548999999999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2827.2591499999999</v>
      </c>
      <c r="I1386" s="460">
        <v>100.97548999999999</v>
      </c>
      <c r="J1386" s="460">
        <v>454.27733000000001</v>
      </c>
      <c r="K1386" s="460">
        <v>40470.846460000001</v>
      </c>
      <c r="L1386" s="459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sada Square 3m bez tlmenia, 30-40mm čierna mat</v>
      </c>
      <c r="C1387" s="185">
        <f t="shared" si="43"/>
        <v>117.10549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3278.8903799999998</v>
      </c>
      <c r="I1387" s="460">
        <v>117.10549</v>
      </c>
      <c r="J1387" s="460">
        <v>526.07290999999998</v>
      </c>
      <c r="K1387" s="460">
        <v>46935.729010000003</v>
      </c>
      <c r="L1387" s="459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IC-úchytová lišta Comfort 10mm 2,7m strieborná</v>
      </c>
      <c r="C1388" s="185">
        <f t="shared" si="43"/>
        <v>12.46425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>
        <v>320.25</v>
      </c>
      <c r="I1388" s="460">
        <v>12.46425</v>
      </c>
      <c r="J1388" s="460">
        <v>68.733559999999997</v>
      </c>
      <c r="K1388" s="460">
        <v>0</v>
      </c>
      <c r="L1388" s="459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IC-úch.lišta Harmony 10mm 2,7m strieborn</v>
      </c>
      <c r="C1389" s="185">
        <f t="shared" si="43"/>
        <v>13.4178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>
        <v>560</v>
      </c>
      <c r="I1389" s="460">
        <v>13.4178</v>
      </c>
      <c r="J1389" s="460">
        <v>73.991860000000003</v>
      </c>
      <c r="K1389" s="460">
        <v>11272.25807</v>
      </c>
      <c r="L1389" s="459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IC-horná vodiaca lišta 10mm 3m  striebor</v>
      </c>
      <c r="C1390" s="185">
        <f t="shared" si="43"/>
        <v>7.4921800000000003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>
        <v>313.25</v>
      </c>
      <c r="I1390" s="460">
        <v>7.4921800000000003</v>
      </c>
      <c r="J1390" s="460">
        <v>41.315260000000002</v>
      </c>
      <c r="K1390" s="460">
        <v>6305.4193699999996</v>
      </c>
      <c r="L1390" s="459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IC-Horná vodiaca lišta10mm 5m strieborná</v>
      </c>
      <c r="C1391" s="185">
        <f t="shared" si="43"/>
        <v>7.9693899999999998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>
        <v>475.125</v>
      </c>
      <c r="I1391" s="460">
        <v>7.9693899999999998</v>
      </c>
      <c r="J1391" s="460">
        <v>62.724060000000001</v>
      </c>
      <c r="K1391" s="460">
        <v>9563.8064599999998</v>
      </c>
      <c r="L1391" s="459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str">
        <f t="shared" si="42"/>
        <v>SEVROLL 04466-M Blue horné vedenie 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str">
        <f t="shared" si="42"/>
        <v>SEVROLL Blue horné vedenie 2,5m oliva new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str">
        <f t="shared" si="42"/>
        <v>SEVROLL 04468-M Blue horné vedenie 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str">
        <f t="shared" si="42"/>
        <v>SEVROLL 04469-M Blue horné vedenie 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str">
        <f t="shared" si="42"/>
        <v>SEVROLL Blue-V spodné vedenie 2,5m oliva new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str">
        <f t="shared" si="42"/>
        <v>SEVROLL Blue-V spodné vedenie 1,5m oliva new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str">
        <f t="shared" si="42"/>
        <v>SEVROLL 04492-M Blue-V spodné vedenie 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str">
        <f t="shared" si="42"/>
        <v>SEVROLL 04493-M Blue-V spodné vedenie 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str">
        <f t="shared" si="42"/>
        <v>SEVROLL Blue-C spodné vedenie 2m oliva new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str">
        <f t="shared" si="42"/>
        <v>SEVROLL Blue-C spodné vedenie 2,5m oliva new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str">
        <f t="shared" si="42"/>
        <v>SEVROLL Blue-C spodné vedenie 3m oliva new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str">
        <f t="shared" si="42"/>
        <v>SEVROLL Blue-C spodné vedenie 4m oliva new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str">
        <f t="shared" si="42"/>
        <v>SEVROLL Blue-C spodné vedenie 6m oliva new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str">
        <f t="shared" si="42"/>
        <v>SEVROLL 04278-A Elegant II spodné vedenie 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str">
        <f t="shared" si="42"/>
        <v>SEVROLL Maxim horné vedenie 1,8m oliva new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str">
        <f t="shared" si="42"/>
        <v>SEVROLL Porto úchytová lišta 3m oliva new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str">
        <f t="shared" si="42"/>
        <v>SEVROLL Maxim horné vedenie 1,8m oliva new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čierna mat (vzorka)</v>
      </c>
      <c r="C1412" s="185">
        <f t="shared" ref="C1412:C1475" si="45">IF($A$2=1,H1412,IF($A$2=2,I1412,IF($A$2=3,J1412,IF($A$2=4,K1412,IF($A$2&gt;4,O1412,"zadat jazyk")))))</f>
        <v>0.31680999999999998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8.0211299999999994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úchytová liš.100mm biela mat</v>
      </c>
      <c r="C1413" s="185">
        <f t="shared" si="45"/>
        <v>0.31263999999999997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7.9156300000000002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úchytová lišta 100mm čierna lesk (vzorka)</v>
      </c>
      <c r="C1414" s="185">
        <f t="shared" si="45"/>
        <v>0.37302999999999997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9.4446300000000001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/>
      </c>
      <c r="C1415" s="185">
        <f t="shared" si="45"/>
        <v>0.24016999999999999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6.0808299999999997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/>
      </c>
      <c r="C1416" s="185">
        <f t="shared" si="45"/>
        <v>0.45943000000000001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11.632020000000001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/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>
        <v>0</v>
      </c>
      <c r="I1417" s="460">
        <v>0</v>
      </c>
      <c r="J1417" s="460">
        <v>231.57578000000001</v>
      </c>
      <c r="K1417" s="460">
        <v>0</v>
      </c>
      <c r="L1417" s="459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/>
      </c>
      <c r="C1418" s="185">
        <f t="shared" si="45"/>
        <v>2.5000000000000001E-4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9.9199999999999997E-2</v>
      </c>
      <c r="L1418" s="459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/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>
        <v>0</v>
      </c>
      <c r="I1419" s="460">
        <v>0</v>
      </c>
      <c r="J1419" s="460">
        <v>442.46870999999999</v>
      </c>
      <c r="K1419" s="460">
        <v>0</v>
      </c>
      <c r="L1419" s="459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/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>
        <v>0</v>
      </c>
      <c r="I1420" s="460">
        <v>0</v>
      </c>
      <c r="J1420" s="460">
        <v>568.46256000000005</v>
      </c>
      <c r="K1420" s="460">
        <v>0</v>
      </c>
      <c r="L1420" s="459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str">
        <f t="shared" si="44"/>
        <v>SEVROLL 04490-M Blue-V spodné vedenie 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str">
        <f t="shared" si="44"/>
        <v>SEVROLL 00029-A 161 U PROFna DTD 18mm-3m,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str">
        <f t="shared" si="44"/>
        <v>SEVROLL 00095-A uholník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str">
        <f t="shared" si="44"/>
        <v>SEVROLL horná vodiaca lišta Simple/Blue 3m (pre lamino 10mm) oliva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sada kovania 80kg (H80)</v>
      </c>
      <c r="C1429" s="185">
        <f t="shared" si="45"/>
        <v>24.321770000000001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595.50400000000002</v>
      </c>
      <c r="I1429" s="460">
        <v>24.321770000000001</v>
      </c>
      <c r="J1429" s="460">
        <v>110.13785</v>
      </c>
      <c r="K1429" s="460">
        <v>10325.27096</v>
      </c>
      <c r="L1429" s="459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 S40/80 2m-oceľ</v>
      </c>
      <c r="C1431" s="185">
        <f t="shared" si="45"/>
        <v>19.71358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98.7059</v>
      </c>
      <c r="K1431" s="460">
        <v>9511.4272700000001</v>
      </c>
      <c r="L1431" s="459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 S40/80 3m oceľ</v>
      </c>
      <c r="C1432" s="185">
        <f t="shared" si="45"/>
        <v>29.569990000000001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148.05699000000001</v>
      </c>
      <c r="K1432" s="460">
        <v>14266.96142</v>
      </c>
      <c r="L1432" s="459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 - aretačná brzda S40/S40H/S80</v>
      </c>
      <c r="C1433" s="185">
        <f t="shared" si="45"/>
        <v>1.9623900000000001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48.048000000000002</v>
      </c>
      <c r="I1433" s="460">
        <v>1.9623900000000001</v>
      </c>
      <c r="J1433" s="460">
        <v>8.8864199999999993</v>
      </c>
      <c r="K1433" s="460">
        <v>833.09032000000002</v>
      </c>
      <c r="L1433" s="459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 sada kovania</v>
      </c>
      <c r="C1434" s="185">
        <f t="shared" si="45"/>
        <v>19.921240000000001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487.76</v>
      </c>
      <c r="I1434" s="460">
        <v>19.921240000000001</v>
      </c>
      <c r="J1434" s="460">
        <v>90.210719999999995</v>
      </c>
      <c r="K1434" s="460">
        <v>8457.1290399999998</v>
      </c>
      <c r="L1434" s="459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lišta spodná elox alu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>
        <v>0</v>
      </c>
      <c r="I1435" s="460">
        <v>0</v>
      </c>
      <c r="J1435" s="460">
        <v>0</v>
      </c>
      <c r="K1435" s="460">
        <v>0</v>
      </c>
      <c r="L1435" s="459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S-S60H-SADA KOVANIA (H60)</v>
      </c>
      <c r="C1436" s="185">
        <f t="shared" si="45"/>
        <v>19.32658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473.2</v>
      </c>
      <c r="I1436" s="460">
        <v>19.32658</v>
      </c>
      <c r="J1436" s="460">
        <v>87.517849999999996</v>
      </c>
      <c r="K1436" s="460">
        <v>8204.6774100000002</v>
      </c>
      <c r="L1436" s="459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úchytový profil alu elox 2,7m</v>
      </c>
      <c r="C1437" s="185">
        <f t="shared" si="45"/>
        <v>15.818059999999999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>
        <v>387.29599999999999</v>
      </c>
      <c r="I1437" s="460">
        <v>15.818059999999999</v>
      </c>
      <c r="J1437" s="460">
        <v>71.629990000000006</v>
      </c>
      <c r="K1437" s="460">
        <v>6715.2129100000002</v>
      </c>
      <c r="L1437" s="459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vod.prof.alu elox 1,25m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>
        <v>0</v>
      </c>
      <c r="I1438" s="460">
        <v>0</v>
      </c>
      <c r="J1438" s="460">
        <v>0</v>
      </c>
      <c r="K1438" s="460">
        <v>0</v>
      </c>
      <c r="L1438" s="459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sada kovania 1 krídlo</v>
      </c>
      <c r="C1439" s="185">
        <f t="shared" si="45"/>
        <v>16.23432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397.488</v>
      </c>
      <c r="I1439" s="460">
        <v>16.23432</v>
      </c>
      <c r="J1439" s="460">
        <v>73.515000000000001</v>
      </c>
      <c r="K1439" s="460">
        <v>6891.92904</v>
      </c>
      <c r="L1439" s="459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lišta horná zafrézovacia alu surová 3m</v>
      </c>
      <c r="C1440" s="185">
        <f t="shared" si="45"/>
        <v>25.920940000000002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139.24695</v>
      </c>
      <c r="K1440" s="460">
        <v>5072.51613</v>
      </c>
      <c r="L1440" s="459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lišta horná zafrézovacia alu surová 2m</v>
      </c>
      <c r="C1441" s="185">
        <f t="shared" si="45"/>
        <v>17.28059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92.683340000000001</v>
      </c>
      <c r="K1441" s="460">
        <v>3381.6774300000002</v>
      </c>
      <c r="L1441" s="459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vodiaci profil alu elox 3m</v>
      </c>
      <c r="C1442" s="185">
        <f t="shared" si="45"/>
        <v>8.1798099999999998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214.39205000000001</v>
      </c>
      <c r="I1442" s="460">
        <v>8.1798099999999998</v>
      </c>
      <c r="J1442" s="460">
        <v>40.95628</v>
      </c>
      <c r="K1442" s="460">
        <v>3946.5994300000002</v>
      </c>
      <c r="L1442" s="459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vodiaci profil alu elox 2m</v>
      </c>
      <c r="C1443" s="185">
        <f t="shared" si="45"/>
        <v>5.4532600000000002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142.92941999999999</v>
      </c>
      <c r="I1443" s="460">
        <v>5.4532600000000002</v>
      </c>
      <c r="J1443" s="460">
        <v>27.304449999999999</v>
      </c>
      <c r="K1443" s="460">
        <v>2631.0918900000001</v>
      </c>
      <c r="L1443" s="459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 sada kovania pre alu dvierka 25 kg</v>
      </c>
      <c r="C1444" s="185">
        <f t="shared" si="45"/>
        <v>17.30472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423.69600000000003</v>
      </c>
      <c r="I1444" s="460">
        <v>17.30472</v>
      </c>
      <c r="J1444" s="460">
        <v>78.362129999999993</v>
      </c>
      <c r="K1444" s="460">
        <v>7346.3419400000002</v>
      </c>
      <c r="L1444" s="459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 sada kovania pre alu dvierka 35 kg</v>
      </c>
      <c r="C1445" s="185">
        <f t="shared" si="45"/>
        <v>18.137250000000002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444.08</v>
      </c>
      <c r="I1445" s="460">
        <v>18.137250000000002</v>
      </c>
      <c r="J1445" s="460">
        <v>82.132149999999996</v>
      </c>
      <c r="K1445" s="460">
        <v>7699.7741900000001</v>
      </c>
      <c r="L1445" s="459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sada kovania (H40HARD)</v>
      </c>
      <c r="C1446" s="185">
        <f t="shared" si="45"/>
        <v>21.88363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535.80799999999999</v>
      </c>
      <c r="I1446" s="460">
        <v>21.88363</v>
      </c>
      <c r="J1446" s="460">
        <v>99.097149999999999</v>
      </c>
      <c r="K1446" s="460">
        <v>9290.2193599999991</v>
      </c>
      <c r="L1446" s="459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S-S20/30-vodítko čierne/hnedé</v>
      </c>
      <c r="C1447" s="185">
        <f t="shared" si="45"/>
        <v>0.41626999999999997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10.192</v>
      </c>
      <c r="I1447" s="460">
        <v>0.41626999999999997</v>
      </c>
      <c r="J1447" s="460">
        <v>1.8850100000000001</v>
      </c>
      <c r="K1447" s="460">
        <v>176.71612999999999</v>
      </c>
      <c r="L1447" s="459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 - S40/80 - vodítko</v>
      </c>
      <c r="C1448" s="185">
        <f t="shared" si="45"/>
        <v>0.32767000000000002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>
        <v>8.0232799999999997</v>
      </c>
      <c r="I1448" s="460">
        <v>0.32767000000000002</v>
      </c>
      <c r="J1448" s="460">
        <v>1.4838899999999999</v>
      </c>
      <c r="K1448" s="460">
        <v>138.46450999999999</v>
      </c>
      <c r="L1448" s="459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S-brzda S36 (H60) súčasť sady S36</v>
      </c>
      <c r="C1449" s="185">
        <f t="shared" si="45"/>
        <v>0.77305999999999997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18.928000000000001</v>
      </c>
      <c r="I1449" s="460">
        <v>0.77305999999999997</v>
      </c>
      <c r="J1449" s="460">
        <v>3.5007199999999998</v>
      </c>
      <c r="K1449" s="460">
        <v>332.31434999999999</v>
      </c>
      <c r="L1449" s="459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príchytka stenová (H40/80)</v>
      </c>
      <c r="C1450" s="185">
        <f t="shared" si="45"/>
        <v>1.84345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>
        <v>45.136000000000003</v>
      </c>
      <c r="I1450" s="460">
        <v>1.84345</v>
      </c>
      <c r="J1450" s="460">
        <v>8.3478499999999993</v>
      </c>
      <c r="K1450" s="460">
        <v>782.6</v>
      </c>
      <c r="L1450" s="459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horná lišta alu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>
        <v>0</v>
      </c>
      <c r="I1451" s="460">
        <v>0</v>
      </c>
      <c r="J1451" s="460">
        <v>0</v>
      </c>
      <c r="K1451" s="460">
        <v>0</v>
      </c>
      <c r="L1451" s="459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S-S25- horná lišta alu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>
        <v>0</v>
      </c>
      <c r="I1452" s="460">
        <v>0</v>
      </c>
      <c r="J1452" s="460">
        <v>0</v>
      </c>
      <c r="K1452" s="460">
        <v>0</v>
      </c>
      <c r="L1452" s="459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horná lišta alu surová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>
        <v>0</v>
      </c>
      <c r="I1453" s="460">
        <v>0</v>
      </c>
      <c r="J1453" s="460">
        <v>0</v>
      </c>
      <c r="K1453" s="460">
        <v>0</v>
      </c>
      <c r="L1453" s="459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S-S03 vod.prof.alu elox 2,5m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>
        <v>0</v>
      </c>
      <c r="I1454" s="460">
        <v>0</v>
      </c>
      <c r="J1454" s="460">
        <v>0</v>
      </c>
      <c r="K1454" s="460">
        <v>0</v>
      </c>
      <c r="L1454" s="459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219-047 držiak horného vedenia pre lamino 16 - 25mm</v>
      </c>
      <c r="C1459" s="185">
        <f t="shared" si="45"/>
        <v>2.3420299999999998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906.99446</v>
      </c>
      <c r="L1459" s="459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str">
        <f t="shared" si="44"/>
        <v>SEVROLL 214-694 krycia lišta Herkules II 1,8m strieborná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S-S20-sada kovania 1 krídlo 20 kg</v>
      </c>
      <c r="C1467" s="185">
        <f t="shared" si="45"/>
        <v>6.9575699999999996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170.352</v>
      </c>
      <c r="I1467" s="460">
        <v>6.9575699999999996</v>
      </c>
      <c r="J1467" s="460">
        <v>31.506419999999999</v>
      </c>
      <c r="K1467" s="460">
        <v>2953.6838699999998</v>
      </c>
      <c r="L1467" s="459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 sada kovania 1 krídlo 30kg</v>
      </c>
      <c r="C1468" s="185">
        <f t="shared" si="45"/>
        <v>10.168749999999999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248.976</v>
      </c>
      <c r="I1468" s="460">
        <v>10.168749999999999</v>
      </c>
      <c r="J1468" s="460">
        <v>46.047870000000003</v>
      </c>
      <c r="K1468" s="460">
        <v>4316.9225900000001</v>
      </c>
      <c r="L1468" s="459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HH-H20/30-LIŠTA JEDNOD. OCEĽ (S20/30) 2m</v>
      </c>
      <c r="C1469" s="185">
        <f t="shared" si="45"/>
        <v>15.5802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381.47199999999998</v>
      </c>
      <c r="I1469" s="460">
        <v>15.5802</v>
      </c>
      <c r="J1469" s="460">
        <v>70.552850000000007</v>
      </c>
      <c r="K1469" s="460">
        <v>6784.38976</v>
      </c>
      <c r="L1469" s="459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S-S20/30-lišta jednoduchá oceľ 3m</v>
      </c>
      <c r="C1470" s="185">
        <f t="shared" si="45"/>
        <v>23.370290000000001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572.20799999999997</v>
      </c>
      <c r="I1470" s="460">
        <v>23.370290000000001</v>
      </c>
      <c r="J1470" s="460">
        <v>105.82929</v>
      </c>
      <c r="K1470" s="460">
        <v>10177.53442</v>
      </c>
      <c r="L1470" s="459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HH-H20/30 (S30) -ALU LIŠTA DVOJITÁ 2m</v>
      </c>
      <c r="C1471" s="185">
        <f t="shared" si="45"/>
        <v>27.35454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27.35454</v>
      </c>
      <c r="J1471" s="460">
        <v>129.33797999999999</v>
      </c>
      <c r="K1471" s="460">
        <v>12463.17526</v>
      </c>
      <c r="L1471" s="459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HH-H20/30 (S30) -ALU LIŠTA DVOJITÁ 3m</v>
      </c>
      <c r="C1472" s="185">
        <f t="shared" si="45"/>
        <v>41.031820000000003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41.031820000000003</v>
      </c>
      <c r="J1472" s="460">
        <v>194.00698</v>
      </c>
      <c r="K1472" s="460">
        <v>18694.762879999998</v>
      </c>
      <c r="L1472" s="459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HH-H20/30 (S30) -BRZDA PLASTOVÁ</v>
      </c>
      <c r="C1473" s="185">
        <f t="shared" si="45"/>
        <v>0.47572999999999999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11.648</v>
      </c>
      <c r="I1473" s="460">
        <v>0.47572999999999999</v>
      </c>
      <c r="J1473" s="460">
        <v>2.15428</v>
      </c>
      <c r="K1473" s="460">
        <v>201.96127999999999</v>
      </c>
      <c r="L1473" s="459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S-S20/30 - doraz + 2x skrutka</v>
      </c>
      <c r="C1474" s="185">
        <f t="shared" si="45"/>
        <v>1.18933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29.12</v>
      </c>
      <c r="I1474" s="460">
        <v>1.18933</v>
      </c>
      <c r="J1474" s="460">
        <v>5.3857200000000001</v>
      </c>
      <c r="K1474" s="460">
        <v>504.90323000000001</v>
      </c>
      <c r="L1474" s="459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POSUV.INT.KOV 1400 - LIŠTA HORNÁ 6m</v>
      </c>
      <c r="C1477" s="185">
        <f t="shared" si="47"/>
        <v>123.18476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>
        <v>3056.89293</v>
      </c>
      <c r="I1477" s="460">
        <v>123.18476</v>
      </c>
      <c r="J1477" s="460">
        <v>558.71943999999996</v>
      </c>
      <c r="K1477" s="460">
        <v>50731.414629999999</v>
      </c>
      <c r="L1477" s="459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lišta dolná alu elox (H35/60)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>
        <v>0</v>
      </c>
      <c r="I1478" s="460">
        <v>0</v>
      </c>
      <c r="J1478" s="460">
        <v>0</v>
      </c>
      <c r="K1478" s="460">
        <v>0</v>
      </c>
      <c r="L1478" s="459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Brzda k posuvnému interiérovému kovaniu</v>
      </c>
      <c r="C1479" s="185">
        <f t="shared" si="47"/>
        <v>0.90537000000000001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22.466940000000001</v>
      </c>
      <c r="I1479" s="460">
        <v>0.90537000000000001</v>
      </c>
      <c r="J1479" s="460">
        <v>4.1063700000000001</v>
      </c>
      <c r="K1479" s="460">
        <v>418.43428</v>
      </c>
      <c r="L1479" s="459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LIŠTA HORNÁ ALU 1390 / 330cm</v>
      </c>
      <c r="C1480" s="185">
        <f t="shared" si="47"/>
        <v>47.482660000000003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>
        <v>1178.30645</v>
      </c>
      <c r="I1480" s="460">
        <v>47.482660000000003</v>
      </c>
      <c r="J1480" s="460">
        <v>215.36335</v>
      </c>
      <c r="K1480" s="460">
        <v>19554.873080000001</v>
      </c>
      <c r="L1480" s="459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 profil 1030 horný 1,2m</v>
      </c>
      <c r="C1481" s="185">
        <f t="shared" si="47"/>
        <v>3.50807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>
        <v>815.23146999999994</v>
      </c>
      <c r="L1481" s="459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 profil 1030 horný 2m</v>
      </c>
      <c r="C1482" s="185">
        <f t="shared" si="47"/>
        <v>5.8483799999999997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>
        <v>1359.0992799999999</v>
      </c>
      <c r="L1482" s="459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 profil 1030 horný 3m</v>
      </c>
      <c r="C1483" s="185">
        <f t="shared" si="47"/>
        <v>8.7627600000000001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>
        <v>2036.3682100000001</v>
      </c>
      <c r="L1483" s="459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 profil 1030 dolný 1,2m</v>
      </c>
      <c r="C1484" s="185">
        <f t="shared" si="47"/>
        <v>3.50807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>
        <v>841.47200999999995</v>
      </c>
      <c r="L1484" s="459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 profil 1030 dolný 2m</v>
      </c>
      <c r="C1485" s="185">
        <f t="shared" si="47"/>
        <v>5.8483799999999997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>
        <v>1359.0992799999999</v>
      </c>
      <c r="L1485" s="459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 profil 1030 dolný 3m</v>
      </c>
      <c r="C1486" s="185">
        <f t="shared" si="47"/>
        <v>8.7627600000000001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>
        <v>2036.3682100000001</v>
      </c>
      <c r="L1486" s="459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 profil 1030W spodný 1,2m</v>
      </c>
      <c r="C1487" s="185">
        <f t="shared" si="47"/>
        <v>3.8515100000000002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>
        <v>895.04435000000001</v>
      </c>
      <c r="L1487" s="459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 profil 1030W spodný 2m</v>
      </c>
      <c r="C1488" s="185">
        <f t="shared" si="47"/>
        <v>6.3734000000000002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>
        <v>1528.77243</v>
      </c>
      <c r="L1488" s="459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 profil 1030W spodný 3m</v>
      </c>
      <c r="C1489" s="185">
        <f t="shared" si="47"/>
        <v>9.5576399999999992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>
        <v>2221.0781000000002</v>
      </c>
      <c r="L1489" s="459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horný jazdec posuvné kovanie</v>
      </c>
      <c r="C1490" s="185">
        <f t="shared" si="47"/>
        <v>0.65412000000000003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16.015999999999998</v>
      </c>
      <c r="I1490" s="460">
        <v>0.65412000000000003</v>
      </c>
      <c r="J1490" s="460">
        <v>2.9621499999999998</v>
      </c>
      <c r="K1490" s="460">
        <v>277.69677000000001</v>
      </c>
      <c r="L1490" s="459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S35B HORNÝ JAZDEC POS. KOVANIA</v>
      </c>
      <c r="C1491" s="185">
        <f t="shared" si="47"/>
        <v>0.65412000000000003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16.015999999999998</v>
      </c>
      <c r="I1491" s="460">
        <v>0.65412000000000003</v>
      </c>
      <c r="J1491" s="460">
        <v>2.9621499999999998</v>
      </c>
      <c r="K1491" s="460">
        <v>277.69677000000001</v>
      </c>
      <c r="L1491" s="459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sada kovania pre 1 dvere</v>
      </c>
      <c r="C1492" s="185">
        <f t="shared" si="47"/>
        <v>10.40662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254.8</v>
      </c>
      <c r="I1492" s="460">
        <v>10.40662</v>
      </c>
      <c r="J1492" s="460">
        <v>47.125010000000003</v>
      </c>
      <c r="K1492" s="460">
        <v>4417.9032299999999</v>
      </c>
      <c r="L1492" s="459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SALU- PROFIL U PRO DTD 18 3M ALU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>
        <v>0</v>
      </c>
      <c r="I1493" s="460">
        <v>0</v>
      </c>
      <c r="J1493" s="460">
        <v>0</v>
      </c>
      <c r="K1493" s="460">
        <v>0</v>
      </c>
      <c r="L1493" s="459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K-WC Horná upevňovacia svorka T 18 mm</v>
      </c>
      <c r="C1494" s="185">
        <f t="shared" si="47"/>
        <v>23.884029999999999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653.17269999999996</v>
      </c>
      <c r="I1494" s="460">
        <v>23.884029999999999</v>
      </c>
      <c r="J1494" s="460">
        <v>116.62667999999999</v>
      </c>
      <c r="K1494" s="460">
        <v>9506.5928500000009</v>
      </c>
      <c r="L1494" s="459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Záves  ľavý (skrutky ) H70 18 mm</v>
      </c>
      <c r="C1495" s="185">
        <f t="shared" si="47"/>
        <v>25.50102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669.96288000000004</v>
      </c>
      <c r="I1495" s="460">
        <v>25.50102</v>
      </c>
      <c r="J1495" s="460">
        <v>118.63516</v>
      </c>
      <c r="K1495" s="460">
        <v>10145.876899999999</v>
      </c>
      <c r="L1495" s="459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Záves  pravý (skrutky ) H70 18 mm</v>
      </c>
      <c r="C1496" s="185">
        <f t="shared" si="47"/>
        <v>25.50102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669.96288000000004</v>
      </c>
      <c r="I1496" s="460">
        <v>25.50102</v>
      </c>
      <c r="J1496" s="460">
        <v>118.63516</v>
      </c>
      <c r="K1496" s="460">
        <v>10145.876899999999</v>
      </c>
      <c r="L1496" s="459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str">
        <f t="shared" si="46"/>
        <v/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>S-S50 lišta spodná RAL9005 mat alu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>
        <v>0</v>
      </c>
      <c r="I1505" s="460">
        <v>0</v>
      </c>
      <c r="J1505" s="460">
        <v>0</v>
      </c>
      <c r="K1505" s="460">
        <v>0</v>
      </c>
      <c r="L1505" s="459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>S-S50 lišta horná RAL9005 mat alu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>
        <v>0</v>
      </c>
      <c r="I1506" s="460">
        <v>0</v>
      </c>
      <c r="J1506" s="460">
        <v>0</v>
      </c>
      <c r="K1506" s="460">
        <v>0</v>
      </c>
      <c r="L1506" s="459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/>
      </c>
      <c r="C1507" s="185">
        <f t="shared" si="47"/>
        <v>9.8365399999999994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>
        <v>273.57673999999997</v>
      </c>
      <c r="I1507" s="460">
        <v>9.8365399999999994</v>
      </c>
      <c r="J1507" s="460">
        <v>33.825380000000003</v>
      </c>
      <c r="K1507" s="460">
        <v>3920.4835899999998</v>
      </c>
      <c r="L1507" s="459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sada pre 2 krídla plné tlmenie, vrátane 8 tlmičov</v>
      </c>
      <c r="C1508" s="185">
        <f t="shared" si="47"/>
        <v>86.206149999999994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>
        <v>34794.651149999998</v>
      </c>
      <c r="L1508" s="459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sada pre 3 krídla plné tlmenie, vrátane 10 tlmičov,antikolizne</v>
      </c>
      <c r="C1509" s="185">
        <f t="shared" si="47"/>
        <v>113.08001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>
        <v>45641.520349999999</v>
      </c>
      <c r="L1509" s="459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horné vedenie elox 2m</v>
      </c>
      <c r="C1510" s="185">
        <f t="shared" si="47"/>
        <v>15.00371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15.00371</v>
      </c>
      <c r="J1510" s="460">
        <v>50.726379999999999</v>
      </c>
      <c r="K1510" s="460">
        <v>4837.9801900000002</v>
      </c>
      <c r="L1510" s="459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horné vedenie elox 3m</v>
      </c>
      <c r="C1511" s="185">
        <f t="shared" si="47"/>
        <v>26.769169999999999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26.769169999999999</v>
      </c>
      <c r="J1511" s="460">
        <v>83.616829999999993</v>
      </c>
      <c r="K1511" s="460">
        <v>8631.7919999999995</v>
      </c>
      <c r="L1511" s="459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horné vedenie elox 4m</v>
      </c>
      <c r="C1512" s="185">
        <f t="shared" si="47"/>
        <v>30.007400000000001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30.007400000000001</v>
      </c>
      <c r="J1512" s="460">
        <v>101.45274999999999</v>
      </c>
      <c r="K1512" s="460">
        <v>9675.9603999999999</v>
      </c>
      <c r="L1512" s="459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spodné vedenie elox 2m</v>
      </c>
      <c r="C1513" s="185">
        <f t="shared" si="47"/>
        <v>18.34985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18.34985</v>
      </c>
      <c r="J1513" s="460">
        <v>62.039479999999998</v>
      </c>
      <c r="K1513" s="460">
        <v>5916.9541900000004</v>
      </c>
      <c r="L1513" s="459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spodné vedenie elox 3m</v>
      </c>
      <c r="C1514" s="185">
        <f t="shared" si="47"/>
        <v>32.633929999999999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32.633929999999999</v>
      </c>
      <c r="J1514" s="460">
        <v>102.04992</v>
      </c>
      <c r="K1514" s="460">
        <v>10522.89696</v>
      </c>
      <c r="L1514" s="459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spodné vedenie elox 4m</v>
      </c>
      <c r="C1515" s="185">
        <f t="shared" si="47"/>
        <v>36.6997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36.6997</v>
      </c>
      <c r="J1515" s="460">
        <v>124.07883</v>
      </c>
      <c r="K1515" s="460">
        <v>11833.9084</v>
      </c>
      <c r="L1515" s="459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krycí profil elox 3m</v>
      </c>
      <c r="C1516" s="185">
        <f t="shared" si="47"/>
        <v>16.298999999999999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16.298999999999999</v>
      </c>
      <c r="J1516" s="460">
        <v>46.34713</v>
      </c>
      <c r="K1516" s="460">
        <v>5255.6475499999997</v>
      </c>
      <c r="L1516" s="459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S-kartáč dorazový nízký s lepidlom 4,8*5mm sivý</v>
      </c>
      <c r="C1519" s="185">
        <f t="shared" si="47"/>
        <v>1.0109300000000001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>
        <v>24.751999999999999</v>
      </c>
      <c r="I1519" s="460">
        <v>1.0109300000000001</v>
      </c>
      <c r="J1519" s="460">
        <v>4.5778600000000003</v>
      </c>
      <c r="K1519" s="460">
        <v>415.39321000000001</v>
      </c>
      <c r="L1519" s="459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sada kovania pre 1 dvere</v>
      </c>
      <c r="C1520" s="185">
        <f t="shared" si="47"/>
        <v>10.40662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254.8</v>
      </c>
      <c r="I1520" s="460">
        <v>10.40662</v>
      </c>
      <c r="J1520" s="460">
        <v>47.125010000000003</v>
      </c>
      <c r="K1520" s="460">
        <v>4417.9032299999999</v>
      </c>
      <c r="L1520" s="459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S-deliaci profil "T" 3m elox sríborný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>
        <v>0</v>
      </c>
      <c r="I1521" s="460">
        <v>0</v>
      </c>
      <c r="J1521" s="460">
        <v>0</v>
      </c>
      <c r="K1521" s="460">
        <v>0</v>
      </c>
      <c r="L1521" s="459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horné vedenie 2,35m čierna mat</v>
      </c>
      <c r="C1522" s="185">
        <f t="shared" si="47"/>
        <v>25.450099999999999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10143.473319999999</v>
      </c>
      <c r="L1522" s="459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 04835 Gemini horné vedenie  4,05m čierna mat</v>
      </c>
      <c r="C1523" s="185">
        <f t="shared" si="47"/>
        <v>43.848080000000003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17476.229630000002</v>
      </c>
      <c r="L1523" s="459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spodné vedenie 4,05m čierna mat</v>
      </c>
      <c r="C1524" s="185">
        <f t="shared" si="47"/>
        <v>25.658280000000001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10226.44657</v>
      </c>
      <c r="L1524" s="459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Elegant II spodné vedenie 2,35m čierna mat</v>
      </c>
      <c r="C1525" s="185">
        <f t="shared" si="47"/>
        <v>14.91095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5942.9550600000002</v>
      </c>
      <c r="L1525" s="459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maska Elegant II 2,35m čierna mat</v>
      </c>
      <c r="C1526" s="185">
        <f t="shared" si="47"/>
        <v>4.6059999999999999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1835.78208</v>
      </c>
      <c r="L1526" s="459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maska Elegant II 4,05m čierna mat</v>
      </c>
      <c r="C1527" s="185">
        <f t="shared" si="47"/>
        <v>7.93689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3163.3533000000002</v>
      </c>
      <c r="L1527" s="459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05297 uholník Mini 17x11mm 2,35m čierna mat</v>
      </c>
      <c r="C1528" s="185">
        <f t="shared" si="47"/>
        <v>4.3978200000000003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1752.8088</v>
      </c>
      <c r="L1528" s="459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05304 spojovacia lišta H18 3m čierna mat</v>
      </c>
      <c r="C1529" s="185">
        <f t="shared" si="47"/>
        <v>15.587540000000001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6212.6180999999997</v>
      </c>
      <c r="L1529" s="459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20334-SV dorazová štetina zásuvná 14x4mm čierna</v>
      </c>
      <c r="C1530" s="185">
        <f t="shared" si="47"/>
        <v>0.39034000000000002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155.07764</v>
      </c>
      <c r="L1530" s="459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dorazová štetina zásuvná 4,8x4mm čierna</v>
      </c>
      <c r="C1531" s="185">
        <f t="shared" si="47"/>
        <v>0.15629999999999999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63.993670000000002</v>
      </c>
      <c r="L1531" s="459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 S04 str.elox 2,7m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>
        <v>0</v>
      </c>
      <c r="I1537" s="460">
        <v>0</v>
      </c>
      <c r="J1537" s="460">
        <v>0</v>
      </c>
      <c r="K1537" s="460">
        <v>0</v>
      </c>
      <c r="L1537" s="459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ZR-18 Unicomfort sada pre rozbalovacie dvere</v>
      </c>
      <c r="C1538" s="185">
        <f t="shared" si="47"/>
        <v>30.446439999999999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12134.82993</v>
      </c>
      <c r="L1538" s="459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S-S34sada kovania pre alu rámček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>
        <v>0</v>
      </c>
      <c r="I1540" s="460">
        <v>0</v>
      </c>
      <c r="J1540" s="460">
        <v>0</v>
      </c>
      <c r="K1540" s="460">
        <v>0</v>
      </c>
      <c r="L1540" s="459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IC-úch.lišta Exclusive 10mm 2,7m str.</v>
      </c>
      <c r="C1541" s="185">
        <f t="shared" si="49"/>
        <v>13.75836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>
        <v>353.5</v>
      </c>
      <c r="I1541" s="460">
        <v>13.75836</v>
      </c>
      <c r="J1541" s="460">
        <v>75.869839999999996</v>
      </c>
      <c r="K1541" s="460">
        <v>0</v>
      </c>
      <c r="L1541" s="459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IC-horná vodiaca lišta 10mm 2m strieborná</v>
      </c>
      <c r="C1542" s="185">
        <f t="shared" si="49"/>
        <v>5.1082999999999998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>
        <v>213.5</v>
      </c>
      <c r="I1542" s="460">
        <v>5.1082999999999998</v>
      </c>
      <c r="J1542" s="460">
        <v>28.169499999999999</v>
      </c>
      <c r="K1542" s="460">
        <v>4297.5483800000002</v>
      </c>
      <c r="L1542" s="459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IC-spodná krycia lišta 10mm 2m strieborná</v>
      </c>
      <c r="C1543" s="185">
        <f t="shared" si="49"/>
        <v>10.55715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>
        <v>441</v>
      </c>
      <c r="I1543" s="460">
        <v>10.55715</v>
      </c>
      <c r="J1543" s="460">
        <v>58.21696</v>
      </c>
      <c r="K1543" s="460">
        <v>8876.9032200000001</v>
      </c>
      <c r="L1543" s="459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StrongLine Linio sada kovania pre 2 krídla s tlmením 40 kg</v>
      </c>
      <c r="C1544" s="185">
        <f t="shared" si="49"/>
        <v>38.723309999999998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>
        <v>15629.56049</v>
      </c>
      <c r="L1544" s="459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StrongLine Linio sada kovania pre 3 krídla s tlmením 40 kg</v>
      </c>
      <c r="C1545" s="185">
        <f t="shared" si="49"/>
        <v>51.423220000000001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>
        <v>20755.507119999998</v>
      </c>
      <c r="L1545" s="459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horné/spodné vedenie elox 1,5m</v>
      </c>
      <c r="C1546" s="185">
        <f t="shared" si="49"/>
        <v>4.6963200000000001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4.6963200000000001</v>
      </c>
      <c r="J1546" s="460">
        <v>17.097370000000002</v>
      </c>
      <c r="K1546" s="460">
        <v>1485.0394799999999</v>
      </c>
      <c r="L1546" s="459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horné/spodné vedenie elox 2m</v>
      </c>
      <c r="C1547" s="185">
        <f t="shared" si="49"/>
        <v>7.3746999999999998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>
        <v>2331.9760700000002</v>
      </c>
      <c r="L1547" s="459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horné/spodné vedenie elox 3m</v>
      </c>
      <c r="C1548" s="185">
        <f t="shared" si="49"/>
        <v>9.3926700000000007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9.3926700000000007</v>
      </c>
      <c r="J1548" s="460">
        <v>34.19473</v>
      </c>
      <c r="K1548" s="460">
        <v>2970.0789599999998</v>
      </c>
      <c r="L1548" s="459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stredový tlmič obojstranný</v>
      </c>
      <c r="C1549" s="185">
        <f t="shared" si="49"/>
        <v>18.851379999999999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>
        <v>7608.8270300000004</v>
      </c>
      <c r="L1549" s="459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sada kovania pre 1 krídlo 30kg</v>
      </c>
      <c r="C1550" s="185">
        <f t="shared" si="49"/>
        <v>9.2653599999999994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9.2653599999999994</v>
      </c>
      <c r="J1550" s="460">
        <v>38.804499999999997</v>
      </c>
      <c r="K1550" s="460">
        <v>3739.6986499999998</v>
      </c>
      <c r="L1550" s="459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vedenie horné/dolné jednoduché 1,2m elox</v>
      </c>
      <c r="C1551" s="185">
        <f t="shared" si="49"/>
        <v>4.9180299999999999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4.9180299999999999</v>
      </c>
      <c r="J1551" s="460">
        <v>18.34825</v>
      </c>
      <c r="K1551" s="460">
        <v>1582.0936099999999</v>
      </c>
      <c r="L1551" s="459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StrongLine Baleo vedenie horné/dolné jednoduché 2m elox</v>
      </c>
      <c r="C1552" s="185">
        <f t="shared" si="49"/>
        <v>8.1967199999999991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8.1967199999999991</v>
      </c>
      <c r="J1552" s="460">
        <v>30.58042</v>
      </c>
      <c r="K1552" s="460">
        <v>2636.8226500000001</v>
      </c>
      <c r="L1552" s="459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vedenie horné/dolné 3m elox</v>
      </c>
      <c r="C1553" s="185">
        <f t="shared" si="49"/>
        <v>12.29508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12.29508</v>
      </c>
      <c r="J1553" s="460">
        <v>45.870600000000003</v>
      </c>
      <c r="K1553" s="460">
        <v>3955.2342199999998</v>
      </c>
      <c r="L1553" s="459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StrongLine Baleo vedenie horné/dolné dvojité 1,2m</v>
      </c>
      <c r="C1554" s="185">
        <f t="shared" si="49"/>
        <v>21.077279999999998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21.077279999999998</v>
      </c>
      <c r="J1554" s="460">
        <v>78.635339999999999</v>
      </c>
      <c r="K1554" s="460">
        <v>6780.4011399999999</v>
      </c>
      <c r="L1554" s="459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StrongLine Baleo vedenie horné/dolné dvojité 2m el</v>
      </c>
      <c r="C1555" s="185">
        <f t="shared" si="49"/>
        <v>35.128799999999998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35.128799999999998</v>
      </c>
      <c r="J1555" s="460">
        <v>131.05889999999999</v>
      </c>
      <c r="K1555" s="460">
        <v>11300.66855</v>
      </c>
      <c r="L1555" s="459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StrongLine Baleo vedenie horné/dolné dvojité 3m el</v>
      </c>
      <c r="C1556" s="185">
        <f t="shared" si="49"/>
        <v>52.693199999999997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52.693199999999997</v>
      </c>
      <c r="J1556" s="460">
        <v>196.58833999999999</v>
      </c>
      <c r="K1556" s="460">
        <v>16951.002830000001</v>
      </c>
      <c r="L1556" s="459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StrongLine Baleo záslepka dvojitého vedenia 3m</v>
      </c>
      <c r="C1557" s="185">
        <f t="shared" si="49"/>
        <v>3.4975200000000002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3.4975200000000002</v>
      </c>
      <c r="J1557" s="460">
        <v>14.64805</v>
      </c>
      <c r="K1557" s="460">
        <v>1411.6743200000001</v>
      </c>
      <c r="L1557" s="459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/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>
        <v>0</v>
      </c>
      <c r="I1569" s="460">
        <v>0</v>
      </c>
      <c r="J1569" s="460">
        <v>0</v>
      </c>
      <c r="K1569" s="460">
        <v>0</v>
      </c>
      <c r="L1569" s="459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>S-S05-1-horný vodiaci profil jednoduchý 1,5m strieborná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>
        <v>0</v>
      </c>
      <c r="I1570" s="460">
        <v>0</v>
      </c>
      <c r="J1570" s="460">
        <v>0</v>
      </c>
      <c r="K1570" s="460">
        <v>0</v>
      </c>
      <c r="L1570" s="459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>S-S06N-1 spodný prefil jednoduchý 1,5m elox strieborný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>
        <v>0</v>
      </c>
      <c r="I1571" s="460">
        <v>0</v>
      </c>
      <c r="J1571" s="460">
        <v>0</v>
      </c>
      <c r="K1571" s="460">
        <v>0</v>
      </c>
      <c r="L1571" s="459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00884 Comfort spodné vedenie 2,35m strieborná</v>
      </c>
      <c r="C1574" s="185">
        <f t="shared" si="49"/>
        <v>21.078309999999998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>
        <v>586.23586</v>
      </c>
      <c r="I1574" s="460">
        <v>21.078309999999998</v>
      </c>
      <c r="J1574" s="460">
        <v>79.029600000000002</v>
      </c>
      <c r="K1574" s="460">
        <v>8401.0360999999994</v>
      </c>
      <c r="L1574" s="459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00885 Comfort spodné vedenie 3m strieborná</v>
      </c>
      <c r="C1575" s="185">
        <f t="shared" si="49"/>
        <v>26.933389999999999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10734.657450000001</v>
      </c>
      <c r="L1575" s="459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01495 Comfort spodné vedenie 4,05m strieborná</v>
      </c>
      <c r="C1576" s="185">
        <f t="shared" si="49"/>
        <v>36.37959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>
        <v>1011.79968</v>
      </c>
      <c r="I1576" s="460">
        <v>36.37959</v>
      </c>
      <c r="J1576" s="460">
        <v>147.62827999999999</v>
      </c>
      <c r="K1576" s="460">
        <v>14499.56611</v>
      </c>
      <c r="L1576" s="459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/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>
        <v>0</v>
      </c>
      <c r="I1577" s="460">
        <v>0</v>
      </c>
      <c r="J1577" s="460">
        <v>0</v>
      </c>
      <c r="K1577" s="460">
        <v>0</v>
      </c>
      <c r="L1577" s="459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/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>
        <v>0</v>
      </c>
      <c r="I1578" s="460">
        <v>0</v>
      </c>
      <c r="J1578" s="460">
        <v>0</v>
      </c>
      <c r="K1578" s="460">
        <v>0</v>
      </c>
      <c r="L1578" s="459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>K-SEVROLL vzorky Úchytové lišty 2021 - doplňujúca súprava k 180245</v>
      </c>
      <c r="C1581" s="185">
        <f t="shared" si="49"/>
        <v>2.7719800000000001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68.506209999999996</v>
      </c>
      <c r="I1581" s="460">
        <v>2.7719800000000001</v>
      </c>
      <c r="J1581" s="460">
        <v>13.07526</v>
      </c>
      <c r="K1581" s="460">
        <v>1147.0222100000001</v>
      </c>
      <c r="L1581" s="459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str">
        <f t="shared" si="48"/>
        <v>SEVROLL 04449-M spodná krycia lišta Simple/Blue 2m (lamino 18mm)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/>
      </c>
      <c r="C1583" s="185">
        <f t="shared" si="49"/>
        <v>89.101380000000006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>
        <v>2478.1130699999999</v>
      </c>
      <c r="I1583" s="460">
        <v>89.101380000000006</v>
      </c>
      <c r="J1583" s="460">
        <v>352.61268000000001</v>
      </c>
      <c r="K1583" s="460">
        <v>35512.527779999997</v>
      </c>
      <c r="L1583" s="459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/>
      </c>
      <c r="C1584" s="185">
        <f t="shared" si="49"/>
        <v>130.76356999999999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>
        <v>3636.8336100000001</v>
      </c>
      <c r="I1584" s="460">
        <v>130.76356999999999</v>
      </c>
      <c r="J1584" s="460">
        <v>517.52787999999998</v>
      </c>
      <c r="K1584" s="460">
        <v>52117.53903</v>
      </c>
      <c r="L1584" s="459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/>
      </c>
      <c r="C1585" s="185">
        <f t="shared" si="49"/>
        <v>172.24359000000001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>
        <v>4790.4878799999997</v>
      </c>
      <c r="I1585" s="460">
        <v>172.24359000000001</v>
      </c>
      <c r="J1585" s="460">
        <v>681.72469000000001</v>
      </c>
      <c r="K1585" s="460">
        <v>68649.948189999996</v>
      </c>
      <c r="L1585" s="459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/>
      </c>
      <c r="C1586" s="185">
        <f t="shared" si="49"/>
        <v>219.73482999999999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>
        <v>6111.3279300000004</v>
      </c>
      <c r="I1586" s="460">
        <v>219.73482999999999</v>
      </c>
      <c r="J1586" s="460">
        <v>869.62743999999998</v>
      </c>
      <c r="K1586" s="460">
        <v>87578.208360000004</v>
      </c>
      <c r="L1586" s="459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sada kovánia</v>
      </c>
      <c r="C1588" s="185">
        <f t="shared" si="49"/>
        <v>9.6335599999999992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>
        <v>235.87200000000001</v>
      </c>
      <c r="I1588" s="460">
        <v>9.6335599999999992</v>
      </c>
      <c r="J1588" s="460">
        <v>43.624290000000002</v>
      </c>
      <c r="K1588" s="460">
        <v>4089.7161299999998</v>
      </c>
      <c r="L1588" s="459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SALU- deliaci PROFIL "T" 2M ALU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>
        <v>0</v>
      </c>
      <c r="I1589" s="460">
        <v>0</v>
      </c>
      <c r="J1589" s="460">
        <v>0</v>
      </c>
      <c r="K1589" s="460">
        <v>0</v>
      </c>
      <c r="L1589" s="459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S-uholník SALU 07 (S07) 2m strieborná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>
        <v>0</v>
      </c>
      <c r="I1590" s="460">
        <v>0</v>
      </c>
      <c r="J1590" s="460">
        <v>0</v>
      </c>
      <c r="K1590" s="460">
        <v>0</v>
      </c>
      <c r="L1590" s="459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S-uholník SALU 07 (S07) 3m strieborná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>
        <v>0</v>
      </c>
      <c r="I1591" s="460">
        <v>0</v>
      </c>
      <c r="J1591" s="460">
        <v>0</v>
      </c>
      <c r="K1591" s="460">
        <v>0</v>
      </c>
      <c r="L1591" s="459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SALU06 N-DOLNÝ VOD.PROFIL 3,5M ALU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>
        <v>0</v>
      </c>
      <c r="I1592" s="460">
        <v>0</v>
      </c>
      <c r="J1592" s="460">
        <v>0</v>
      </c>
      <c r="K1592" s="460">
        <v>0</v>
      </c>
      <c r="L1592" s="459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PROFIL SALU 12 STR.ELOX 2,7M (S12)</v>
      </c>
      <c r="C1593" s="185">
        <f t="shared" si="49"/>
        <v>21.29983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521.51372000000003</v>
      </c>
      <c r="I1593" s="460">
        <v>21.29983</v>
      </c>
      <c r="J1593" s="460">
        <v>96.453440000000001</v>
      </c>
      <c r="K1593" s="460">
        <v>9042.3749900000003</v>
      </c>
      <c r="L1593" s="459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horná lišta alu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>
        <v>0</v>
      </c>
      <c r="I1594" s="460">
        <v>0</v>
      </c>
      <c r="J1594" s="460">
        <v>0</v>
      </c>
      <c r="K1594" s="460">
        <v>0</v>
      </c>
      <c r="L1594" s="459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spodný profil 3,5m svetlý brondz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>
        <v>0</v>
      </c>
      <c r="I1599" s="460">
        <v>0</v>
      </c>
      <c r="J1599" s="460">
        <v>0</v>
      </c>
      <c r="K1599" s="460">
        <v>0</v>
      </c>
      <c r="L1599" s="459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krycí profil 3,5m svetlý brondz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>
        <v>0</v>
      </c>
      <c r="I1600" s="460">
        <v>0</v>
      </c>
      <c r="J1600" s="460">
        <v>0</v>
      </c>
      <c r="K1600" s="460">
        <v>0</v>
      </c>
      <c r="L1600" s="459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S-S05-hor.vod.profil 3,5m sv.br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>
        <v>0</v>
      </c>
      <c r="I1601" s="460">
        <v>0</v>
      </c>
      <c r="J1601" s="460">
        <v>0</v>
      </c>
      <c r="K1601" s="460">
        <v>0</v>
      </c>
      <c r="L1601" s="459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S-deliaci profil "T" 2m svetlý brondz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>
        <v>0</v>
      </c>
      <c r="I1602" s="460">
        <v>0</v>
      </c>
      <c r="J1602" s="460">
        <v>0</v>
      </c>
      <c r="K1602" s="460">
        <v>0</v>
      </c>
      <c r="L1602" s="459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S-deliaci profil "T" 3m svetlý brondz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>
        <v>0</v>
      </c>
      <c r="I1603" s="460">
        <v>0</v>
      </c>
      <c r="J1603" s="460">
        <v>0</v>
      </c>
      <c r="K1603" s="460">
        <v>0</v>
      </c>
      <c r="L1603" s="459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 S04N svetlý bronz 2,7m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>
        <v>0</v>
      </c>
      <c r="I1604" s="460">
        <v>0</v>
      </c>
      <c r="J1604" s="460">
        <v>0</v>
      </c>
      <c r="K1604" s="460">
        <v>0</v>
      </c>
      <c r="L1604" s="459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spodný profil 2m elox strieborný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>
        <v>0</v>
      </c>
      <c r="I1611" s="460">
        <v>0</v>
      </c>
      <c r="J1611" s="460">
        <v>0</v>
      </c>
      <c r="K1611" s="460">
        <v>0</v>
      </c>
      <c r="L1611" s="459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str">
        <f t="shared" si="50"/>
        <v>SEVROLL profil "U" Mini 36 na DTD 2x18mm strieborná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napínacia výstuha 2690mm</v>
      </c>
      <c r="C1618" s="185">
        <f t="shared" si="51"/>
        <v>31.3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749</v>
      </c>
      <c r="I1618" s="460">
        <v>31.3</v>
      </c>
      <c r="J1618" s="460">
        <v>32.338569999999997</v>
      </c>
      <c r="K1618" s="460">
        <v>5354.32258</v>
      </c>
      <c r="L1618" s="459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 05176 Gemini horné vedenie 2,35m čierna lesk</v>
      </c>
      <c r="C1619" s="185">
        <f t="shared" si="51"/>
        <v>25.450099999999999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10143.473319999999</v>
      </c>
      <c r="L1619" s="459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05156 Elegant II spodné vedenie 2,35m čierna lesk</v>
      </c>
      <c r="C1620" s="185">
        <f t="shared" si="51"/>
        <v>14.91095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5942.9550600000002</v>
      </c>
      <c r="L1620" s="459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 05168 maska Elegant II 2,35m čierna lesk</v>
      </c>
      <c r="C1621" s="185">
        <f t="shared" si="51"/>
        <v>4.6059999999999999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1835.78208</v>
      </c>
      <c r="L1621" s="459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tlmič Central obojstranná+spodná antikolizia</v>
      </c>
      <c r="C1622" s="185">
        <f t="shared" si="51"/>
        <v>25.399760000000001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>
        <v>10251.89328</v>
      </c>
      <c r="L1622" s="459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sada pre 3 krídla plné tlmenie, stredový tlmič, antikolízia</v>
      </c>
      <c r="C1623" s="185">
        <f t="shared" si="51"/>
        <v>138.47977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3635.0261999999998</v>
      </c>
      <c r="I1623" s="460">
        <v>138.47977</v>
      </c>
      <c r="J1623" s="460">
        <v>594.24008000000003</v>
      </c>
      <c r="K1623" s="460">
        <v>55893.413630000003</v>
      </c>
      <c r="L1623" s="459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sada kovania pre vnútorné dvere</v>
      </c>
      <c r="C1624" s="185">
        <f t="shared" si="51"/>
        <v>13.32357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>
        <v>370.55896000000001</v>
      </c>
      <c r="I1624" s="460">
        <v>13.32357</v>
      </c>
      <c r="J1624" s="460">
        <v>46.430399999999999</v>
      </c>
      <c r="K1624" s="460">
        <v>5310.2844699999996</v>
      </c>
      <c r="L1624" s="459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vozík pre interiérové dvere Simple 18 Inter/Galaxy 35/50kg</v>
      </c>
      <c r="C1625" s="185">
        <f t="shared" si="51"/>
        <v>8.6395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3345.8016699999998</v>
      </c>
      <c r="L1625" s="459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04999 tĺmič pre interiérové dvere Simple 18 Galaxy 50kg</v>
      </c>
      <c r="C1626" s="185">
        <f t="shared" si="51"/>
        <v>25.398060000000001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9835.8510999999999</v>
      </c>
      <c r="L1626" s="459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/>
      </c>
      <c r="C1627" s="185">
        <f t="shared" si="51"/>
        <v>17.279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458.09602000000001</v>
      </c>
      <c r="I1627" s="460">
        <v>17.279</v>
      </c>
      <c r="J1627" s="460">
        <v>58.951140000000002</v>
      </c>
      <c r="K1627" s="460">
        <v>6691.6033399999997</v>
      </c>
      <c r="L1627" s="459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str">
        <f t="shared" si="50"/>
        <v>SEVROLL 214-695 krycia lišta Herkules II 2m strieborná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str">
        <f t="shared" si="50"/>
        <v>SEVROLL 214-615 krycia lišta Herkules Wood 2m strieborná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str">
        <f t="shared" si="50"/>
        <v>SEVROLL 219-036 Herkules Wood sada krycia lišta strieborná, 2x krytka a kefka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 S10N strieborny elox 2,7m</v>
      </c>
      <c r="C1635" s="185">
        <f t="shared" si="51"/>
        <v>27.889749999999999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682.86400000000003</v>
      </c>
      <c r="I1635" s="460">
        <v>27.889749999999999</v>
      </c>
      <c r="J1635" s="460">
        <v>127.52678</v>
      </c>
      <c r="K1635" s="460">
        <v>12288.645500000001</v>
      </c>
      <c r="L1635" s="459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horný a stredný profil 4/18mm 6m sivá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>
        <v>0</v>
      </c>
      <c r="I1636" s="460">
        <v>0</v>
      </c>
      <c r="J1636" s="460">
        <v>0</v>
      </c>
      <c r="K1636" s="460">
        <v>0</v>
      </c>
      <c r="L1636" s="459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 dolný profil 4/18mm 6m strieborný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>
        <v>0</v>
      </c>
      <c r="I1637" s="460">
        <v>0</v>
      </c>
      <c r="J1637" s="460">
        <v>0</v>
      </c>
      <c r="K1637" s="460">
        <v>0</v>
      </c>
      <c r="L1637" s="459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 dolný vodiaci profil 6m strieborný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>
        <v>0</v>
      </c>
      <c r="I1638" s="460">
        <v>0</v>
      </c>
      <c r="J1638" s="460">
        <v>0</v>
      </c>
      <c r="K1638" s="460">
        <v>0</v>
      </c>
      <c r="L1638" s="459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 napínacia vzpera 2390mm</v>
      </c>
      <c r="C1642" s="185">
        <f t="shared" si="51"/>
        <v>31.3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749</v>
      </c>
      <c r="I1642" s="460">
        <v>31.3</v>
      </c>
      <c r="J1642" s="460">
        <v>27.606100000000001</v>
      </c>
      <c r="K1642" s="460">
        <v>2656.3219199999999</v>
      </c>
      <c r="L1642" s="459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StrongLine Synchrotec sada plynulého otvárania 1,35m</v>
      </c>
      <c r="C1643" s="185">
        <f t="shared" si="51"/>
        <v>22.961819999999999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642.91967999999997</v>
      </c>
      <c r="I1643" s="460">
        <v>22.961819999999999</v>
      </c>
      <c r="J1643" s="460">
        <v>104.03297999999999</v>
      </c>
      <c r="K1643" s="460">
        <v>9203.0841299999993</v>
      </c>
      <c r="L1643" s="459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S-doraz dolný S06N/NN</v>
      </c>
      <c r="C1645" s="185">
        <f t="shared" si="51"/>
        <v>1.1298699999999999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>
        <v>27.664000000000001</v>
      </c>
      <c r="I1645" s="460">
        <v>1.1298699999999999</v>
      </c>
      <c r="J1645" s="460">
        <v>5.1164300000000003</v>
      </c>
      <c r="K1645" s="460">
        <v>479.65805999999998</v>
      </c>
      <c r="L1645" s="459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S-šroub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>
        <v>0</v>
      </c>
      <c r="I1646" s="460">
        <v>0</v>
      </c>
      <c r="J1646" s="460">
        <v>0</v>
      </c>
      <c r="K1646" s="460">
        <v>0</v>
      </c>
      <c r="L1646" s="459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>S-brzda pozicionér horný S05</v>
      </c>
      <c r="C1647" s="185">
        <f t="shared" si="51"/>
        <v>1.1298699999999999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27.664000000000001</v>
      </c>
      <c r="I1647" s="460">
        <v>1.1298699999999999</v>
      </c>
      <c r="J1647" s="460">
        <v>5.1164300000000003</v>
      </c>
      <c r="K1647" s="460">
        <v>479.65805999999998</v>
      </c>
      <c r="L1647" s="459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IC-úchytová lišta Berlin 10mm EU šampáň 5,3m</v>
      </c>
      <c r="C1648" s="185">
        <f t="shared" si="51"/>
        <v>30.457360000000001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>
        <v>1234.625</v>
      </c>
      <c r="I1648" s="460">
        <v>30.457360000000001</v>
      </c>
      <c r="J1648" s="460">
        <v>163.06379999999999</v>
      </c>
      <c r="K1648" s="460">
        <v>24851.80646</v>
      </c>
      <c r="L1648" s="459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04414 Pax XL úchytová lišta 2,7m strieborná</v>
      </c>
      <c r="C1649" s="185">
        <f t="shared" si="51"/>
        <v>23.446359999999999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9344.8561699999991</v>
      </c>
      <c r="L1649" s="459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04421 Pax XL horná vodiaca lišta 3m strieborná</v>
      </c>
      <c r="C1650" s="185">
        <f t="shared" si="51"/>
        <v>26.90737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>
        <v>748.35540000000003</v>
      </c>
      <c r="I1650" s="460">
        <v>26.90737</v>
      </c>
      <c r="J1650" s="460">
        <v>103.20359999999999</v>
      </c>
      <c r="K1650" s="460">
        <v>10724.285449999999</v>
      </c>
      <c r="L1650" s="459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04419 Pax XL spodná krycia lišta 3m 4mm strieborná</v>
      </c>
      <c r="C1651" s="185">
        <f t="shared" si="51"/>
        <v>29.09327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11595.50424</v>
      </c>
      <c r="L1651" s="459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20167 tesnenie pre profil Pax XL</v>
      </c>
      <c r="C1652" s="185">
        <f t="shared" si="51"/>
        <v>0.59852000000000005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245.3083</v>
      </c>
      <c r="L1652" s="459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str">
        <f t="shared" si="50"/>
        <v>SEVROLL 04470-M Blue horné vedenie  6m oliva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str">
        <f t="shared" si="50"/>
        <v>SEVROLL 04494-M Blue-V spodné vedenie  6m oliva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str">
        <f t="shared" si="50"/>
        <v>SEVROLL 04459-M horná vodiaca lišta Simple/Blue 3m (lamino 18mm)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str">
        <f t="shared" si="50"/>
        <v>SEVROLL 04451-M spodná krycia lišta Simple/Blue 3m (lamino 18mm)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219-043 držiak horného vedenia pre lamino 25 - 45mm</v>
      </c>
      <c r="C1666" s="185">
        <f t="shared" si="51"/>
        <v>2.3420299999999998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>
        <v>62.091329999999999</v>
      </c>
      <c r="I1666" s="460">
        <v>2.3420299999999998</v>
      </c>
      <c r="J1666" s="460">
        <v>7.9903700000000004</v>
      </c>
      <c r="K1666" s="460">
        <v>906.99446</v>
      </c>
      <c r="L1666" s="459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/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>
        <v>0</v>
      </c>
      <c r="I1667" s="460">
        <v>0</v>
      </c>
      <c r="J1667" s="460">
        <v>0</v>
      </c>
      <c r="K1667" s="460">
        <v>1</v>
      </c>
      <c r="L1667" s="459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>
        <f t="shared" ref="C1668:C1731" si="53">IF($A$2=1,H1668,IF($A$2=2,I1668,IF($A$2=3,J1668,IF($A$2=4,K1668,IF($A$2&gt;4,O1668,"zadat jazyk")))))</f>
        <v>4.8164800000000003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>
        <v>135.50897000000001</v>
      </c>
      <c r="I1668" s="460">
        <v>4.8164800000000003</v>
      </c>
      <c r="J1668" s="460">
        <v>18.35596</v>
      </c>
      <c r="K1668" s="460">
        <v>1886.0604800000001</v>
      </c>
      <c r="L1668" s="459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/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>
        <v>0</v>
      </c>
      <c r="I1669" s="460">
        <v>0</v>
      </c>
      <c r="J1669" s="460">
        <v>0</v>
      </c>
      <c r="K1669" s="460">
        <v>0</v>
      </c>
      <c r="L1669" s="459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IC-lišta krycia dolné koľaje 3m alu</v>
      </c>
      <c r="C1670" s="185">
        <f t="shared" si="53"/>
        <v>4.5872599999999997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>
        <v>117.8625</v>
      </c>
      <c r="I1670" s="460">
        <v>4.5872599999999997</v>
      </c>
      <c r="J1670" s="460">
        <v>25.296199999999999</v>
      </c>
      <c r="K1670" s="460">
        <v>0</v>
      </c>
      <c r="L1670" s="459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 horný vodiaci profil 2m strieborný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>
        <v>0</v>
      </c>
      <c r="I1671" s="460">
        <v>0</v>
      </c>
      <c r="J1671" s="460">
        <v>0</v>
      </c>
      <c r="K1671" s="460">
        <v>0</v>
      </c>
      <c r="L1671" s="459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horný vodiaci profil 2m nerez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>
        <v>0</v>
      </c>
      <c r="I1672" s="460">
        <v>0</v>
      </c>
      <c r="J1672" s="460">
        <v>0</v>
      </c>
      <c r="K1672" s="460">
        <v>0</v>
      </c>
      <c r="L1672" s="459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spodný prefil 2m elox nerez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>
        <v>0</v>
      </c>
      <c r="I1673" s="460">
        <v>0</v>
      </c>
      <c r="J1673" s="460">
        <v>0</v>
      </c>
      <c r="K1673" s="460">
        <v>0</v>
      </c>
      <c r="L1673" s="459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krycí profil alu 2m nerez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>
        <v>0</v>
      </c>
      <c r="I1674" s="460">
        <v>0</v>
      </c>
      <c r="J1674" s="460">
        <v>0</v>
      </c>
      <c r="K1674" s="460">
        <v>0</v>
      </c>
      <c r="L1674" s="459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05292 profil "U" pre lamino 18mm 3m čierna lesk</v>
      </c>
      <c r="C1677" s="185">
        <f t="shared" si="53"/>
        <v>6.1933800000000003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2468.4526700000001</v>
      </c>
      <c r="L1677" s="459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05138 uholník Mini 17x11mm 1,7m čiena lesk</v>
      </c>
      <c r="C1678" s="185">
        <f t="shared" si="53"/>
        <v>3.17476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1265.3411599999999</v>
      </c>
      <c r="L1678" s="459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05139 uholník Mini 17x11mm 2,35m čierna lesk</v>
      </c>
      <c r="C1679" s="185">
        <f t="shared" si="53"/>
        <v>4.3978200000000003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1752.8088</v>
      </c>
      <c r="L1679" s="459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 05140 uholník Mini 17x11mm 3m čierna lesk</v>
      </c>
      <c r="C1680" s="185">
        <f t="shared" si="53"/>
        <v>5.6208799999999997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2240.27646</v>
      </c>
      <c r="L1680" s="459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Gemini 10 spodná krycia lišta 1,7m 10mm čierna lesk</v>
      </c>
      <c r="C1681" s="185">
        <f t="shared" si="53"/>
        <v>19.048539999999999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7592.0473700000002</v>
      </c>
      <c r="L1681" s="459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Gemini 10 spodná krycia lišta 2,35m 10mm čierna lesk</v>
      </c>
      <c r="C1682" s="185">
        <f t="shared" si="53"/>
        <v>26.30885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10485.73761</v>
      </c>
      <c r="L1682" s="459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Gemini 10 spodná krycia lišta 3m 10mm čierna lesk</v>
      </c>
      <c r="C1683" s="185">
        <f t="shared" si="53"/>
        <v>33.67324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13420.91432</v>
      </c>
      <c r="L1683" s="459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05149 horná vodiaca lišta 1,7m čierna lesk</v>
      </c>
      <c r="C1684" s="185">
        <f t="shared" si="53"/>
        <v>10.487109999999999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4179.7746299999999</v>
      </c>
      <c r="L1684" s="459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05150 horná vodiaca lišta 2,35m černa lesk</v>
      </c>
      <c r="C1685" s="185">
        <f t="shared" si="53"/>
        <v>14.52061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5787.3805000000002</v>
      </c>
      <c r="L1685" s="459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05184 horná vodiaca lišta 3m čierna lesk</v>
      </c>
      <c r="C1686" s="185">
        <f t="shared" si="53"/>
        <v>18.528089999999999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7384.61438</v>
      </c>
      <c r="L1686" s="459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05294 spojovacia lišta H18 3m čierna lesk</v>
      </c>
      <c r="C1687" s="185">
        <f t="shared" si="53"/>
        <v>15.587540000000001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6212.6180999999997</v>
      </c>
      <c r="L1687" s="459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05155 Elegant II spodne vedenie 1,7m čierna lesk</v>
      </c>
      <c r="C1688" s="185">
        <f t="shared" si="53"/>
        <v>10.851419999999999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4324.9779799999997</v>
      </c>
      <c r="L1688" s="459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05157 Elegant II spodné vedenie 3m čierna lesk</v>
      </c>
      <c r="C1689" s="185">
        <f t="shared" si="53"/>
        <v>18.94445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7550.5609299999996</v>
      </c>
      <c r="L1689" s="459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 05158 Elegant II spodné vedenie 4,05m čierna lesk</v>
      </c>
      <c r="C1690" s="185">
        <f t="shared" si="53"/>
        <v>25.658280000000001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10226.44657</v>
      </c>
      <c r="L1690" s="459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05159 Elegant II spodné vedenie 6m čierna lesk</v>
      </c>
      <c r="C1691" s="185">
        <f t="shared" si="53"/>
        <v>37.914929999999998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143.60579999999999</v>
      </c>
      <c r="K1691" s="460">
        <v>15111.493469999999</v>
      </c>
      <c r="L1691" s="459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05175 Gemini horné vedenie 1,7m čierna lesk</v>
      </c>
      <c r="C1692" s="185">
        <f t="shared" si="53"/>
        <v>18.39798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7332.7563300000002</v>
      </c>
      <c r="L1692" s="459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 05177 Gemini horné vedenie 3m čierna lesk</v>
      </c>
      <c r="C1693" s="185">
        <f t="shared" si="53"/>
        <v>32.476199999999999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12943.81868</v>
      </c>
      <c r="L1693" s="459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05178 Gemini horné vedenie 4,05m čierna lesk</v>
      </c>
      <c r="C1694" s="185">
        <f t="shared" si="53"/>
        <v>43.848080000000003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17476.229630000002</v>
      </c>
      <c r="L1694" s="459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05179 Gemini horné vedenie 6m čierna lesk</v>
      </c>
      <c r="C1695" s="185">
        <f t="shared" si="53"/>
        <v>64.95241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263.56799999999998</v>
      </c>
      <c r="K1695" s="460">
        <v>25887.637350000001</v>
      </c>
      <c r="L1695" s="459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05167 maska Elegant II 1,7m čierna lesk</v>
      </c>
      <c r="C1696" s="185">
        <f t="shared" si="53"/>
        <v>3.3308900000000001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1327.57123</v>
      </c>
      <c r="L1696" s="459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 05169 maska Elegant II 3m čierna lesk</v>
      </c>
      <c r="C1697" s="185">
        <f t="shared" si="53"/>
        <v>5.8811099999999996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2343.9929499999998</v>
      </c>
      <c r="L1697" s="459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 05170 maska Elegant II 4,05m čierna lesk</v>
      </c>
      <c r="C1698" s="185">
        <f t="shared" si="53"/>
        <v>7.93689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3163.3533000000002</v>
      </c>
      <c r="L1698" s="459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05171 maska Elegant II 6m čierna lesk</v>
      </c>
      <c r="C1699" s="185">
        <f t="shared" si="53"/>
        <v>11.762219999999999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43.084800000000001</v>
      </c>
      <c r="K1699" s="460">
        <v>4687.9854999999998</v>
      </c>
      <c r="L1699" s="459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sada kovania pre skladacie dvere 25kg</v>
      </c>
      <c r="C1700" s="185">
        <f t="shared" si="53"/>
        <v>51.735770000000002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>
        <v>1266.72</v>
      </c>
      <c r="I1700" s="460">
        <v>51.735770000000002</v>
      </c>
      <c r="J1700" s="460">
        <v>234.27858000000001</v>
      </c>
      <c r="K1700" s="460">
        <v>21963.29032</v>
      </c>
      <c r="L1700" s="459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dolný profil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>
        <v>0</v>
      </c>
      <c r="I1701" s="460">
        <v>0</v>
      </c>
      <c r="J1701" s="460">
        <v>0</v>
      </c>
      <c r="K1701" s="460">
        <v>0</v>
      </c>
      <c r="L1701" s="459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01508 Single horné vedenie 6m oliva</v>
      </c>
      <c r="C1704" s="185">
        <f t="shared" si="53"/>
        <v>64.327870000000004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>
        <v>1789.105</v>
      </c>
      <c r="I1704" s="460">
        <v>64.327870000000004</v>
      </c>
      <c r="J1704" s="460">
        <v>221.20722000000001</v>
      </c>
      <c r="K1704" s="460">
        <v>25638.717519999998</v>
      </c>
      <c r="L1704" s="459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10230 spodný vozík WD10 V Duo 60kg (2 ks)</v>
      </c>
      <c r="C1705" s="185">
        <f t="shared" si="53"/>
        <v>18.632180000000002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7636.5575200000003</v>
      </c>
      <c r="L1705" s="459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horná upevňovacia svorka T 12 mm</v>
      </c>
      <c r="C1709" s="185">
        <f t="shared" si="53"/>
        <v>23.634450000000001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115.6044</v>
      </c>
      <c r="K1709" s="460">
        <v>9413.2169300000005</v>
      </c>
      <c r="L1709" s="459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Rektifikačná nožka VS-U univerzálna 12 mm</v>
      </c>
      <c r="C1710" s="185">
        <f t="shared" si="53"/>
        <v>24.796800000000001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646.40639999999996</v>
      </c>
      <c r="I1710" s="460">
        <v>24.796800000000001</v>
      </c>
      <c r="J1710" s="460">
        <v>115.6044</v>
      </c>
      <c r="K1710" s="460">
        <v>9876.1617999999999</v>
      </c>
      <c r="L1710" s="459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Top horné vedenie jednoduché 2,35m strieborná</v>
      </c>
      <c r="C1715" s="185">
        <f t="shared" si="53"/>
        <v>26.12669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10413.13596</v>
      </c>
      <c r="L1715" s="459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horný a stredná profil 2m nerez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>
        <v>0</v>
      </c>
      <c r="I1716" s="460">
        <v>0</v>
      </c>
      <c r="J1716" s="460">
        <v>0</v>
      </c>
      <c r="K1716" s="460">
        <v>0</v>
      </c>
      <c r="L1716" s="459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dolný profil 4/18mm 2m nerez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>
        <v>0</v>
      </c>
      <c r="I1717" s="460">
        <v>0</v>
      </c>
      <c r="J1717" s="460">
        <v>0</v>
      </c>
      <c r="K1717" s="460">
        <v>0</v>
      </c>
      <c r="L1717" s="459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/>
      </c>
      <c r="C1718" s="185">
        <f t="shared" si="53"/>
        <v>0.47572999999999999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>
        <v>11.648</v>
      </c>
      <c r="I1718" s="460">
        <v>0.47572999999999999</v>
      </c>
      <c r="J1718" s="460">
        <v>2.1568000000000001</v>
      </c>
      <c r="K1718" s="460">
        <v>207.83087</v>
      </c>
      <c r="L1718" s="459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sada kovania pro interiérové dvere Simple 18 Galaxy 50kg brzda + tlmič</v>
      </c>
      <c r="C1719" s="185">
        <f t="shared" si="53"/>
        <v>34.037559999999999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902.39398000000006</v>
      </c>
      <c r="I1719" s="460">
        <v>34.037559999999999</v>
      </c>
      <c r="J1719" s="460">
        <v>116.12663000000001</v>
      </c>
      <c r="K1719" s="460">
        <v>13181.652770000001</v>
      </c>
      <c r="L1719" s="459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sada kovania pro interiérové dvere Simple 18 Galaxy 50kg  2x tlmič</v>
      </c>
      <c r="C1720" s="185">
        <f t="shared" si="53"/>
        <v>50.796120000000002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1346.6919399999999</v>
      </c>
      <c r="I1720" s="460">
        <v>50.796120000000002</v>
      </c>
      <c r="J1720" s="460">
        <v>173.30212</v>
      </c>
      <c r="K1720" s="460">
        <v>19671.7022</v>
      </c>
      <c r="L1720" s="459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IC-horné vedenie 5m šampaň</v>
      </c>
      <c r="C1721" s="185">
        <f t="shared" si="53"/>
        <v>37.937640000000002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>
        <v>1583.75</v>
      </c>
      <c r="I1721" s="460">
        <v>37.937640000000002</v>
      </c>
      <c r="J1721" s="460">
        <v>209.20542</v>
      </c>
      <c r="K1721" s="460">
        <v>31879.35484</v>
      </c>
      <c r="L1721" s="459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IC-spodné vedenie 5m šampaň</v>
      </c>
      <c r="C1722" s="185">
        <f t="shared" si="53"/>
        <v>18.117439999999998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>
        <v>756.875</v>
      </c>
      <c r="I1722" s="460">
        <v>18.117439999999998</v>
      </c>
      <c r="J1722" s="460">
        <v>99.907799999999995</v>
      </c>
      <c r="K1722" s="460">
        <v>15235.16129</v>
      </c>
      <c r="L1722" s="459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IC-horné vedenie 2m  strieborné</v>
      </c>
      <c r="C1723" s="185">
        <f t="shared" si="53"/>
        <v>15.733560000000001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>
        <v>657.125</v>
      </c>
      <c r="I1723" s="460">
        <v>15.733560000000001</v>
      </c>
      <c r="J1723" s="460">
        <v>86.762039999999999</v>
      </c>
      <c r="K1723" s="460">
        <v>13227.29033</v>
      </c>
      <c r="L1723" s="459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IC-horné vedenie 3m  strieborné</v>
      </c>
      <c r="C1724" s="185">
        <f t="shared" si="53"/>
        <v>23.157630000000001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>
        <v>966.875</v>
      </c>
      <c r="I1724" s="460">
        <v>23.157630000000001</v>
      </c>
      <c r="J1724" s="460">
        <v>127.7017</v>
      </c>
      <c r="K1724" s="460">
        <v>19462.25807</v>
      </c>
      <c r="L1724" s="459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IC-horné vedenie 5m strieborné</v>
      </c>
      <c r="C1725" s="185">
        <f t="shared" si="53"/>
        <v>65.417630000000003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>
        <v>1464.4888000000001</v>
      </c>
      <c r="I1725" s="460">
        <v>65.417630000000003</v>
      </c>
      <c r="J1725" s="460">
        <v>193.6183</v>
      </c>
      <c r="K1725" s="460">
        <v>29519.2258</v>
      </c>
      <c r="L1725" s="459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IC-spodné vedenie 2m strieborné</v>
      </c>
      <c r="C1726" s="185">
        <f t="shared" si="53"/>
        <v>7.52623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>
        <v>314.125</v>
      </c>
      <c r="I1726" s="460">
        <v>7.52623</v>
      </c>
      <c r="J1726" s="460">
        <v>41.503059999999998</v>
      </c>
      <c r="K1726" s="460">
        <v>6323.0322500000002</v>
      </c>
      <c r="L1726" s="459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IC-spodné vedenie 3m strieborné</v>
      </c>
      <c r="C1727" s="185">
        <f t="shared" si="53"/>
        <v>11.06798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>
        <v>462</v>
      </c>
      <c r="I1727" s="460">
        <v>11.06798</v>
      </c>
      <c r="J1727" s="460">
        <v>61.033900000000003</v>
      </c>
      <c r="K1727" s="460">
        <v>9299.6129099999998</v>
      </c>
      <c r="L1727" s="459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IC-spodné vedenie 5m strieborné</v>
      </c>
      <c r="C1728" s="185">
        <f t="shared" si="53"/>
        <v>16.789280000000002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>
        <v>700.875</v>
      </c>
      <c r="I1728" s="460">
        <v>16.789280000000002</v>
      </c>
      <c r="J1728" s="460">
        <v>92.58372</v>
      </c>
      <c r="K1728" s="460">
        <v>14107.93549</v>
      </c>
      <c r="L1728" s="459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IC-sada vozíkov Comfort 1 krídlo</v>
      </c>
      <c r="C1729" s="185">
        <f t="shared" si="53"/>
        <v>6.2934299999999999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>
        <v>161.69999999999999</v>
      </c>
      <c r="I1729" s="460">
        <v>6.2934299999999999</v>
      </c>
      <c r="J1729" s="460">
        <v>34.704819999999998</v>
      </c>
      <c r="K1729" s="460">
        <v>0</v>
      </c>
      <c r="L1729" s="459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IC-sada vozíkov symetrická - 1 krídlo</v>
      </c>
      <c r="C1730" s="185">
        <f t="shared" si="53"/>
        <v>6.2934299999999999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>
        <v>261.625</v>
      </c>
      <c r="I1730" s="460">
        <v>6.2934299999999999</v>
      </c>
      <c r="J1730" s="460">
        <v>34.704819999999998</v>
      </c>
      <c r="K1730" s="460">
        <v>5266.2580699999999</v>
      </c>
      <c r="L1730" s="459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IC-pozicionér</v>
      </c>
      <c r="C1731" s="185">
        <f t="shared" si="53"/>
        <v>0.64363999999999999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>
        <v>22.225000000000001</v>
      </c>
      <c r="I1731" s="460">
        <v>0.64363999999999999</v>
      </c>
      <c r="J1731" s="460">
        <v>3.5493600000000001</v>
      </c>
      <c r="K1731" s="460">
        <v>447.36775</v>
      </c>
      <c r="L1731" s="459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IC-spona dorazového kartáču</v>
      </c>
      <c r="C1732" s="185">
        <f t="shared" ref="C1732:C1795" si="55">IF($A$2=1,H1732,IF($A$2=2,I1732,IF($A$2=3,J1732,IF($A$2=4,K1732,IF($A$2&gt;4,O1732,"zadat jazyk")))))</f>
        <v>0.11414000000000001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>
        <v>61.023609999999998</v>
      </c>
      <c r="L1732" s="459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IC-tlmič dorazu pravý</v>
      </c>
      <c r="C1733" s="185">
        <f t="shared" si="55"/>
        <v>12.47198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>
        <v>325.0625</v>
      </c>
      <c r="I1733" s="460">
        <v>12.47198</v>
      </c>
      <c r="J1733" s="460">
        <v>69.766440000000003</v>
      </c>
      <c r="K1733" s="460">
        <v>8788.83871</v>
      </c>
      <c r="L1733" s="459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IC-tlmič dorazu ľavý</v>
      </c>
      <c r="C1734" s="185">
        <f t="shared" si="55"/>
        <v>10.454980000000001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>
        <v>436.02620000000002</v>
      </c>
      <c r="I1734" s="460">
        <v>10.454980000000001</v>
      </c>
      <c r="J1734" s="460">
        <v>57.653559999999999</v>
      </c>
      <c r="K1734" s="460">
        <v>0</v>
      </c>
      <c r="L1734" s="459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IC-tesnenie na sklo 12/6,4mm</v>
      </c>
      <c r="C1735" s="185">
        <f t="shared" si="55"/>
        <v>0.61623000000000006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>
        <v>20.752880000000001</v>
      </c>
      <c r="I1735" s="460">
        <v>0.61623000000000006</v>
      </c>
      <c r="J1735" s="460">
        <v>5.0705</v>
      </c>
      <c r="K1735" s="460">
        <v>0</v>
      </c>
      <c r="L1735" s="459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str">
        <f t="shared" si="54"/>
        <v>SEVROLL 214-380 Herkules plus horné vedenie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134-121 Záves dverí 25kg</v>
      </c>
      <c r="C1738" s="185">
        <f t="shared" si="55"/>
        <v>2.70635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1048.08233</v>
      </c>
      <c r="L1738" s="459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S-sada kovania S25</v>
      </c>
      <c r="C1739" s="185">
        <f t="shared" si="55"/>
        <v>51.735770000000002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>
        <v>1266.72</v>
      </c>
      <c r="I1739" s="460">
        <v>51.735770000000002</v>
      </c>
      <c r="J1739" s="460">
        <v>234.27858000000001</v>
      </c>
      <c r="K1739" s="460">
        <v>21963.29032</v>
      </c>
      <c r="L1739" s="459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S-horná lišta S25 - 1m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>
        <v>0</v>
      </c>
      <c r="I1740" s="460">
        <v>0</v>
      </c>
      <c r="J1740" s="460">
        <v>0</v>
      </c>
      <c r="K1740" s="460">
        <v>0</v>
      </c>
      <c r="L1740" s="459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S-spodná lišta S25 - 1m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>
        <v>0</v>
      </c>
      <c r="I1741" s="460">
        <v>0</v>
      </c>
      <c r="J1741" s="460">
        <v>0</v>
      </c>
      <c r="K1741" s="460">
        <v>0</v>
      </c>
      <c r="L1741" s="459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IC-krycia lišta samolepiaca  3m šampáň</v>
      </c>
      <c r="C1742" s="185">
        <f t="shared" si="55"/>
        <v>6.9803300000000004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>
        <v>311.5</v>
      </c>
      <c r="I1742" s="460">
        <v>6.9803300000000004</v>
      </c>
      <c r="J1742" s="460">
        <v>37.371519999999997</v>
      </c>
      <c r="K1742" s="460">
        <v>6270.19355</v>
      </c>
      <c r="L1742" s="459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IC-obojstranná lepiaca páska číra  14mm/50m</v>
      </c>
      <c r="C1743" s="185">
        <f t="shared" si="55"/>
        <v>19.894780000000001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>
        <v>509.25</v>
      </c>
      <c r="I1743" s="460">
        <v>19.894780000000001</v>
      </c>
      <c r="J1743" s="460">
        <v>72.301699999999997</v>
      </c>
      <c r="K1743" s="460">
        <v>0</v>
      </c>
      <c r="L1743" s="459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S-madlo S70a - 2,7m (profil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>
        <v>0</v>
      </c>
      <c r="I1746" s="460">
        <v>0</v>
      </c>
      <c r="J1746" s="460">
        <v>0</v>
      </c>
      <c r="K1746" s="460">
        <v>0</v>
      </c>
      <c r="L1746" s="459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S-madlo S70c - 2,7m (profil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>
        <v>0</v>
      </c>
      <c r="I1747" s="460">
        <v>0</v>
      </c>
      <c r="J1747" s="460">
        <v>0</v>
      </c>
      <c r="K1747" s="460">
        <v>0</v>
      </c>
      <c r="L1747" s="459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S-brzda S35</v>
      </c>
      <c r="C1748" s="185">
        <f t="shared" si="55"/>
        <v>1.30826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32.031999999999996</v>
      </c>
      <c r="I1748" s="460">
        <v>1.30826</v>
      </c>
      <c r="J1748" s="460">
        <v>5.9242999999999997</v>
      </c>
      <c r="K1748" s="460">
        <v>555.39355</v>
      </c>
      <c r="L1748" s="459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tlmič</v>
      </c>
      <c r="C1750" s="185">
        <f t="shared" si="55"/>
        <v>22.93891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561.64574000000005</v>
      </c>
      <c r="I1750" s="460">
        <v>22.93891</v>
      </c>
      <c r="J1750" s="460">
        <v>103.87582</v>
      </c>
      <c r="K1750" s="460">
        <v>9738.2124299999996</v>
      </c>
      <c r="L1750" s="459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 S09 str.elox 2,7m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>
        <v>0</v>
      </c>
      <c r="I1751" s="460">
        <v>0</v>
      </c>
      <c r="J1751" s="460">
        <v>0</v>
      </c>
      <c r="K1751" s="460">
        <v>0</v>
      </c>
      <c r="L1751" s="459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 S40/80 4m - ocel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>
        <v>0</v>
      </c>
      <c r="I1753" s="460">
        <v>0</v>
      </c>
      <c r="J1753" s="460">
        <v>0</v>
      </c>
      <c r="K1753" s="460">
        <v>0</v>
      </c>
      <c r="L1753" s="459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IC-horné vedenie EU 6m šampáň</v>
      </c>
      <c r="C1760" s="185">
        <f t="shared" si="55"/>
        <v>44.408149999999999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>
        <v>1854.125</v>
      </c>
      <c r="I1760" s="460">
        <v>44.408149999999999</v>
      </c>
      <c r="J1760" s="460">
        <v>244.88677999999999</v>
      </c>
      <c r="K1760" s="460">
        <v>37321.741950000003</v>
      </c>
      <c r="L1760" s="459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IC-spodné vedenie EU 6m šampáň</v>
      </c>
      <c r="C1761" s="185">
        <f t="shared" si="55"/>
        <v>23.06908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>
        <v>837.375</v>
      </c>
      <c r="I1761" s="460">
        <v>23.06908</v>
      </c>
      <c r="J1761" s="460">
        <v>127.21342</v>
      </c>
      <c r="K1761" s="460">
        <v>16855.54838</v>
      </c>
      <c r="L1761" s="459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IC-Horná vodiaca lištaEU 10mm 6m šampáň</v>
      </c>
      <c r="C1762" s="185">
        <f t="shared" si="55"/>
        <v>23.089510000000001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>
        <v>963.375</v>
      </c>
      <c r="I1762" s="460">
        <v>23.089510000000001</v>
      </c>
      <c r="J1762" s="460">
        <v>127.3261</v>
      </c>
      <c r="K1762" s="460">
        <v>19391.80646</v>
      </c>
      <c r="L1762" s="459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IC-spodná krycia lišta EU 10mm 6m šampáň</v>
      </c>
      <c r="C1763" s="185">
        <f t="shared" si="55"/>
        <v>42.453360000000004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>
        <v>1772.75</v>
      </c>
      <c r="I1763" s="460">
        <v>42.453360000000004</v>
      </c>
      <c r="J1763" s="460">
        <v>234.10726</v>
      </c>
      <c r="K1763" s="460">
        <v>35683.741950000003</v>
      </c>
      <c r="L1763" s="459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60 HM pos.interiérové kovanie, sada kovanie do 60kg</v>
      </c>
      <c r="C1764" s="185">
        <f t="shared" si="55"/>
        <v>136.76687999999999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136.76687999999999</v>
      </c>
      <c r="J1764" s="460">
        <v>558.19456000000002</v>
      </c>
      <c r="K1764" s="460">
        <v>62896.194839999996</v>
      </c>
      <c r="L1764" s="459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pos.interiérové kovanie 100kg horné vedenie 2m elox</v>
      </c>
      <c r="C1765" s="185">
        <f t="shared" si="55"/>
        <v>40.002339999999997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>
        <v>1087.86636</v>
      </c>
      <c r="I1765" s="460">
        <v>40.002339999999997</v>
      </c>
      <c r="J1765" s="460">
        <v>163.26384999999999</v>
      </c>
      <c r="K1765" s="460">
        <v>18396.228309999999</v>
      </c>
      <c r="L1765" s="459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</v>
      </c>
      <c r="C1766" s="185">
        <f t="shared" si="55"/>
        <v>151.47130000000001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151.47130000000001</v>
      </c>
      <c r="J1766" s="460">
        <v>618.20856000000003</v>
      </c>
      <c r="K1766" s="460">
        <v>69658.444529999993</v>
      </c>
      <c r="L1766" s="459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 elox lišta dvojitá 3,5m</v>
      </c>
      <c r="C1767" s="185">
        <f t="shared" si="55"/>
        <v>48.274290000000001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>
        <v>1172.08</v>
      </c>
      <c r="I1767" s="460">
        <v>48.274290000000001</v>
      </c>
      <c r="J1767" s="460">
        <v>218.25976</v>
      </c>
      <c r="K1767" s="460">
        <v>19411.419549999999</v>
      </c>
      <c r="L1767" s="459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S-SALU06 NN-dolný vodiaci profil 2m str.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>
        <v>0</v>
      </c>
      <c r="I1783" s="460">
        <v>0</v>
      </c>
      <c r="J1783" s="460">
        <v>0</v>
      </c>
      <c r="K1783" s="460">
        <v>0</v>
      </c>
      <c r="L1783" s="459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krycí profil (maska) 2m str.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>
        <v>0</v>
      </c>
      <c r="I1784" s="460">
        <v>0</v>
      </c>
      <c r="J1784" s="460">
        <v>0</v>
      </c>
      <c r="K1784" s="460">
        <v>0</v>
      </c>
      <c r="L1784" s="459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krycí profil 3,5m strieborný elox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>
        <v>0</v>
      </c>
      <c r="I1785" s="460">
        <v>0</v>
      </c>
      <c r="J1785" s="460">
        <v>0</v>
      </c>
      <c r="K1785" s="460">
        <v>0</v>
      </c>
      <c r="L1785" s="459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03889 Gemini horné vedenie 3m biela mat</v>
      </c>
      <c r="C1786" s="185">
        <f t="shared" si="55"/>
        <v>32.476199999999999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12943.81868</v>
      </c>
      <c r="L1786" s="459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S-sada kovania S55B</v>
      </c>
      <c r="C1790" s="185">
        <f t="shared" si="55"/>
        <v>12.19061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298.48</v>
      </c>
      <c r="I1790" s="460">
        <v>12.19061</v>
      </c>
      <c r="J1790" s="460">
        <v>55.203560000000003</v>
      </c>
      <c r="K1790" s="460">
        <v>5175.2580600000001</v>
      </c>
      <c r="L1790" s="459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IC-tesnenie na sklo 10/6mm</v>
      </c>
      <c r="C1791" s="185">
        <f t="shared" si="55"/>
        <v>0.78668000000000005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>
        <v>20.212499999999999</v>
      </c>
      <c r="I1791" s="460">
        <v>0.78668000000000005</v>
      </c>
      <c r="J1791" s="460">
        <v>4.3380999999999998</v>
      </c>
      <c r="K1791" s="460">
        <v>0</v>
      </c>
      <c r="L1791" s="459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IC-horné vedenie  jednoduché 2m šampáň</v>
      </c>
      <c r="C1792" s="185">
        <f t="shared" si="55"/>
        <v>10.352819999999999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>
        <v>432.25</v>
      </c>
      <c r="I1792" s="460">
        <v>10.352819999999999</v>
      </c>
      <c r="J1792" s="460">
        <v>57.090179999999997</v>
      </c>
      <c r="K1792" s="460">
        <v>8700.7741999999998</v>
      </c>
      <c r="L1792" s="459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IC-horné vedenie  jednoduché 3m šampáň</v>
      </c>
      <c r="C1793" s="185">
        <f t="shared" si="55"/>
        <v>15.256779999999999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>
        <v>637</v>
      </c>
      <c r="I1793" s="460">
        <v>15.256779999999999</v>
      </c>
      <c r="J1793" s="460">
        <v>84.13288</v>
      </c>
      <c r="K1793" s="460">
        <v>12822.19355</v>
      </c>
      <c r="L1793" s="459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IC-horné vedenie  jednoduché 5m šampáň</v>
      </c>
      <c r="C1794" s="185">
        <f t="shared" si="55"/>
        <v>23.123560000000001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>
        <v>965.125</v>
      </c>
      <c r="I1794" s="460">
        <v>23.123560000000001</v>
      </c>
      <c r="J1794" s="460">
        <v>127.51390000000001</v>
      </c>
      <c r="K1794" s="460">
        <v>19427.03225</v>
      </c>
      <c r="L1794" s="459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IC-spodné vedenie  jednoduché 2m šampáň</v>
      </c>
      <c r="C1795" s="185">
        <f t="shared" si="55"/>
        <v>4.7336999999999998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>
        <v>197.75</v>
      </c>
      <c r="I1795" s="460">
        <v>4.7336999999999998</v>
      </c>
      <c r="J1795" s="460">
        <v>26.103719999999999</v>
      </c>
      <c r="K1795" s="460">
        <v>3980.51613</v>
      </c>
      <c r="L1795" s="459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IC-spodné vedenie  jednoduché 3m šampáň</v>
      </c>
      <c r="C1796" s="185">
        <f t="shared" ref="C1796:C1859" si="57">IF($A$2=1,H1796,IF($A$2=2,I1796,IF($A$2=3,J1796,IF($A$2=4,K1796,IF($A$2&gt;4,O1796,"zadat jazyk")))))</f>
        <v>6.9472899999999997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>
        <v>289.625</v>
      </c>
      <c r="I1796" s="460">
        <v>6.9472899999999997</v>
      </c>
      <c r="J1796" s="460">
        <v>38.310499999999998</v>
      </c>
      <c r="K1796" s="460">
        <v>5829.8709600000002</v>
      </c>
      <c r="L1796" s="459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IC-spodné vedenie  jednoduché 5m šampáň</v>
      </c>
      <c r="C1797" s="185">
        <f t="shared" si="57"/>
        <v>10.55715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>
        <v>441</v>
      </c>
      <c r="I1797" s="460">
        <v>10.55715</v>
      </c>
      <c r="J1797" s="460">
        <v>58.21696</v>
      </c>
      <c r="K1797" s="460">
        <v>8876.9032200000001</v>
      </c>
      <c r="L1797" s="459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IC-úch.lišta Comfort 12mm 2,6m šampáň</v>
      </c>
      <c r="C1798" s="185">
        <f t="shared" si="57"/>
        <v>10.965820000000001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>
        <v>281.75</v>
      </c>
      <c r="I1798" s="460">
        <v>10.965820000000001</v>
      </c>
      <c r="J1798" s="460">
        <v>60.470500000000001</v>
      </c>
      <c r="K1798" s="460">
        <v>10479.67742</v>
      </c>
      <c r="L1798" s="459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 tlmič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>
        <v>0</v>
      </c>
      <c r="I1805" s="460">
        <v>0</v>
      </c>
      <c r="J1805" s="460">
        <v>0</v>
      </c>
      <c r="K1805" s="460">
        <v>0</v>
      </c>
      <c r="L1805" s="459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 S04N strieborný elox 2,7m</v>
      </c>
      <c r="C1811" s="185">
        <f t="shared" si="57"/>
        <v>24.856950000000001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608.60799999999995</v>
      </c>
      <c r="I1811" s="460">
        <v>24.856950000000001</v>
      </c>
      <c r="J1811" s="460">
        <v>112.56143</v>
      </c>
      <c r="K1811" s="460">
        <v>10552.47741</v>
      </c>
      <c r="L1811" s="459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vodiaci profil alu elox 1,2m</v>
      </c>
      <c r="C1812" s="185">
        <f t="shared" si="57"/>
        <v>5.6136200000000001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>
        <v>137.44640000000001</v>
      </c>
      <c r="I1812" s="460">
        <v>5.6136200000000001</v>
      </c>
      <c r="J1812" s="460">
        <v>25.420570000000001</v>
      </c>
      <c r="K1812" s="460">
        <v>2383.1432300000001</v>
      </c>
      <c r="L1812" s="459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dolná priečka 3m strieborná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>
        <v>0</v>
      </c>
      <c r="I1813" s="460">
        <v>0</v>
      </c>
      <c r="J1813" s="460">
        <v>0</v>
      </c>
      <c r="K1813" s="460">
        <v>0</v>
      </c>
      <c r="L1813" s="459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S-tesnenie pre sklo 4mm</v>
      </c>
      <c r="C1814" s="185">
        <f t="shared" si="57"/>
        <v>1.4418299999999999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>
        <v>35.302460000000004</v>
      </c>
      <c r="I1814" s="460">
        <v>1.4418299999999999</v>
      </c>
      <c r="J1814" s="460">
        <v>6.5291499999999996</v>
      </c>
      <c r="K1814" s="460">
        <v>612.09911</v>
      </c>
      <c r="L1814" s="459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 S16 2,7m strieborna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>
        <v>0</v>
      </c>
      <c r="I1815" s="460">
        <v>0</v>
      </c>
      <c r="J1815" s="460">
        <v>0</v>
      </c>
      <c r="K1815" s="460">
        <v>0</v>
      </c>
      <c r="L1815" s="459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 napínacia vzpera 1860mm</v>
      </c>
      <c r="C1816" s="185">
        <f t="shared" si="57"/>
        <v>31.3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749</v>
      </c>
      <c r="I1816" s="460">
        <v>31.3</v>
      </c>
      <c r="J1816" s="460">
        <v>27.606100000000001</v>
      </c>
      <c r="K1816" s="460">
        <v>2656.3219199999999</v>
      </c>
      <c r="L1816" s="459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S-tesnenie pre sklo 6mm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>
        <v>0</v>
      </c>
      <c r="I1818" s="460">
        <v>0</v>
      </c>
      <c r="J1818" s="460">
        <v>0</v>
      </c>
      <c r="K1818" s="460">
        <v>0</v>
      </c>
      <c r="L1818" s="459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dolná priečka 3,5m strieborná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>
        <v>0</v>
      </c>
      <c r="I1819" s="460">
        <v>0</v>
      </c>
      <c r="J1819" s="460">
        <v>0</v>
      </c>
      <c r="K1819" s="460">
        <v>0</v>
      </c>
      <c r="L1819" s="459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horná a stredová priečka 3,5m strieborná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>
        <v>0</v>
      </c>
      <c r="I1820" s="460">
        <v>0</v>
      </c>
      <c r="J1820" s="460">
        <v>0</v>
      </c>
      <c r="K1820" s="460">
        <v>0</v>
      </c>
      <c r="L1820" s="459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/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>
        <v>0</v>
      </c>
      <c r="I1821" s="460">
        <v>0</v>
      </c>
      <c r="J1821" s="460">
        <v>0</v>
      </c>
      <c r="K1821" s="460">
        <v>0</v>
      </c>
      <c r="L1821" s="459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tlmič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>
        <v>0</v>
      </c>
      <c r="I1822" s="460">
        <v>0</v>
      </c>
      <c r="J1822" s="460">
        <v>0</v>
      </c>
      <c r="K1822" s="460">
        <v>0</v>
      </c>
      <c r="L1822" s="459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tlmič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>
        <v>0</v>
      </c>
      <c r="I1823" s="460">
        <v>0</v>
      </c>
      <c r="J1823" s="460">
        <v>0</v>
      </c>
      <c r="K1823" s="460">
        <v>0</v>
      </c>
      <c r="L1823" s="459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tlmič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>
        <v>0</v>
      </c>
      <c r="I1824" s="460">
        <v>0</v>
      </c>
      <c r="J1824" s="460">
        <v>0</v>
      </c>
      <c r="K1824" s="460">
        <v>0</v>
      </c>
      <c r="L1824" s="459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nosnosť 170 kg</v>
      </c>
      <c r="C1825" s="185">
        <f t="shared" si="57"/>
        <v>449.82864000000001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>
        <v>12345.41876</v>
      </c>
      <c r="I1825" s="460">
        <v>449.82864000000001</v>
      </c>
      <c r="J1825" s="460">
        <v>1835.9116200000001</v>
      </c>
      <c r="K1825" s="460">
        <v>206866.67556</v>
      </c>
      <c r="L1825" s="459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tlmič</v>
      </c>
      <c r="C1826" s="185">
        <f t="shared" si="57"/>
        <v>116.68666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>
        <v>3202.4319999999998</v>
      </c>
      <c r="I1826" s="460">
        <v>116.68666</v>
      </c>
      <c r="J1826" s="460">
        <v>476.23998999999998</v>
      </c>
      <c r="K1826" s="460">
        <v>53661.72466</v>
      </c>
      <c r="L1826" s="459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04940 spodná krycia lišta Simple/Blue 2m (pre lamino 18mm) biely lesk</v>
      </c>
      <c r="C1827" s="185">
        <f t="shared" si="57"/>
        <v>17.331050000000001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7047.3470500000003</v>
      </c>
      <c r="L1827" s="459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04941 spodná krycia lišta Simple/Blue 3m (pre lamino 18mm) biely lesk</v>
      </c>
      <c r="C1828" s="185">
        <f t="shared" si="57"/>
        <v>25.970549999999999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10560.43881</v>
      </c>
      <c r="L1828" s="459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04942 horná vodiaca lišta Simple/Blue 2m (pre lamino 18mm) biely lesk</v>
      </c>
      <c r="C1829" s="185">
        <f t="shared" si="57"/>
        <v>8.8476800000000004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3597.7446500000001</v>
      </c>
      <c r="L1829" s="459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 04943 horná vodiaca lišta Simple/Blue 3m (pre lamino 18mm) biely lesk</v>
      </c>
      <c r="C1830" s="185">
        <f t="shared" si="57"/>
        <v>13.27153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5396.6169900000004</v>
      </c>
      <c r="L1830" s="459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04929 spojovacia lišta Simple/Blue H21 3m (pre lamino 18mm) biely lesk</v>
      </c>
      <c r="C1831" s="185">
        <f t="shared" si="57"/>
        <v>14.8589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6042.0946599999997</v>
      </c>
      <c r="L1831" s="459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04932 spojovacia lišta Simple/Blue H28 3m (pre lamino 18mm) biely lesk</v>
      </c>
      <c r="C1832" s="185">
        <f t="shared" si="57"/>
        <v>25.736350000000002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10465.20435</v>
      </c>
      <c r="L1832" s="459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04934 Blue-V spodné vedenie 2m biela lesk</v>
      </c>
      <c r="C1833" s="185">
        <f t="shared" si="57"/>
        <v>10.487109999999999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4264.3854499999998</v>
      </c>
      <c r="L1833" s="459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04935 Blue-V spodné vedenie 3m biela lesk</v>
      </c>
      <c r="C1834" s="185">
        <f t="shared" si="57"/>
        <v>15.74367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6401.8693899999998</v>
      </c>
      <c r="L1834" s="459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04936 Blue-V spodné vedenie 6m biela lesk</v>
      </c>
      <c r="C1835" s="185">
        <f t="shared" si="57"/>
        <v>31.461320000000001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134.91838000000001</v>
      </c>
      <c r="K1835" s="460">
        <v>12793.156789999999</v>
      </c>
      <c r="L1835" s="459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04937 Blue horné vedenie 2m biela lesk</v>
      </c>
      <c r="C1836" s="185">
        <f t="shared" si="57"/>
        <v>19.621040000000001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7978.5276999999996</v>
      </c>
      <c r="L1836" s="459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04938 Blue horné vedenie 3m biela lesk</v>
      </c>
      <c r="C1837" s="185">
        <f t="shared" si="57"/>
        <v>29.431560000000001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11967.79175</v>
      </c>
      <c r="L1837" s="459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04939 Blue horné vedenie 6m biela lesk</v>
      </c>
      <c r="C1838" s="185">
        <f t="shared" si="57"/>
        <v>58.863120000000002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199.01089999999999</v>
      </c>
      <c r="K1838" s="460">
        <v>23935.583500000001</v>
      </c>
      <c r="L1838" s="459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 04920-A Lynx úchytová lišta 2,7m strieborná</v>
      </c>
      <c r="C1839" s="185">
        <f t="shared" si="57"/>
        <v>22.561589999999999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8981.8486499999999</v>
      </c>
      <c r="L1839" s="459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 04920 Lynx úchytová lišta 2,7m oliva</v>
      </c>
      <c r="C1840" s="185">
        <f t="shared" si="57"/>
        <v>28.182480000000002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>
        <v>783.81904999999995</v>
      </c>
      <c r="I1840" s="460">
        <v>28.182480000000002</v>
      </c>
      <c r="J1840" s="460">
        <v>96.912390000000002</v>
      </c>
      <c r="K1840" s="460">
        <v>11232.49632</v>
      </c>
      <c r="L1840" s="459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 05153 Alfa II úchytová lišta 18mm 2,7m biela mat</v>
      </c>
      <c r="C1841" s="185">
        <f t="shared" si="57"/>
        <v>16.446280000000002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6554.8824199999999</v>
      </c>
      <c r="L1841" s="459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05081 Elegant II spodné vedenie 1,7m biela mat</v>
      </c>
      <c r="C1842" s="185">
        <f t="shared" si="57"/>
        <v>10.851419999999999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4324.9779799999997</v>
      </c>
      <c r="L1842" s="459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05160 Elegant II spodné vedenie 2,35m biely mat</v>
      </c>
      <c r="C1843" s="185">
        <f t="shared" si="57"/>
        <v>14.91095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5942.9550600000002</v>
      </c>
      <c r="L1843" s="459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05161 Elegant II spodné vedenie 4,05m biela mat</v>
      </c>
      <c r="C1844" s="185">
        <f t="shared" si="57"/>
        <v>25.658280000000001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10226.44657</v>
      </c>
      <c r="L1844" s="459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05162 Elegant II spodné vedenie 6m biela mat</v>
      </c>
      <c r="C1845" s="185">
        <f t="shared" si="57"/>
        <v>37.914929999999998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143.60579999999999</v>
      </c>
      <c r="K1845" s="460">
        <v>15111.493469999999</v>
      </c>
      <c r="L1845" s="459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 - S80 - brzda</v>
      </c>
      <c r="C1851" s="185">
        <f t="shared" si="57"/>
        <v>1.9623900000000001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>
        <v>48.048000000000002</v>
      </c>
      <c r="I1851" s="460">
        <v>1.9623900000000001</v>
      </c>
      <c r="J1851" s="460">
        <v>8.8864199999999993</v>
      </c>
      <c r="K1851" s="460">
        <v>833.09032000000002</v>
      </c>
      <c r="L1851" s="459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S-S40/80/100 vodítko</v>
      </c>
      <c r="C1852" s="185">
        <f t="shared" si="57"/>
        <v>0.35679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8.7360000000000007</v>
      </c>
      <c r="I1852" s="460">
        <v>0.35679</v>
      </c>
      <c r="J1852" s="460">
        <v>1.61571</v>
      </c>
      <c r="K1852" s="460">
        <v>151.47095999999999</v>
      </c>
      <c r="L1852" s="459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str">
        <f t="shared" si="56"/>
        <v>MSE-imbusový klúc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40265 Simple šablóna pre vozíky pre lamino 18mm</v>
      </c>
      <c r="C1854" s="185">
        <f t="shared" si="57"/>
        <v>4.6192500000000001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/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>
        <v>0</v>
      </c>
      <c r="I1855" s="460">
        <v>0</v>
      </c>
      <c r="J1855" s="460">
        <v>0</v>
      </c>
      <c r="K1855" s="460">
        <v>0</v>
      </c>
      <c r="L1855" s="459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/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>
        <v>0</v>
      </c>
      <c r="I1856" s="460">
        <v>0</v>
      </c>
      <c r="J1856" s="460">
        <v>0</v>
      </c>
      <c r="K1856" s="460">
        <v>0</v>
      </c>
      <c r="L1856" s="459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str">
        <f t="shared" si="56"/>
        <v/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čierna mat</v>
      </c>
      <c r="C1860" s="185">
        <f t="shared" ref="C1860:C1923" si="59">IF($A$2=1,H1860,IF($A$2=2,I1860,IF($A$2=3,J1860,IF($A$2=4,K1860,IF($A$2&gt;4,O1860,"zadat jazyk")))))</f>
        <v>21.598759999999999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8608.4691000000003</v>
      </c>
      <c r="L1860" s="459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 10227-SV Eden sada kovania pre dvojo dverí</v>
      </c>
      <c r="C1863" s="185">
        <f t="shared" si="59"/>
        <v>46.866700000000002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18679.34074</v>
      </c>
      <c r="L1863" s="459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10226-SV Eden sada kovania pre vnútorné dvere</v>
      </c>
      <c r="C1864" s="185">
        <f t="shared" si="59"/>
        <v>23.16011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9230.7680799999998</v>
      </c>
      <c r="L1864" s="459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04715 Eden horné vedenie  1,7m strieborná</v>
      </c>
      <c r="C1865" s="185">
        <f t="shared" si="59"/>
        <v>8.1450700000000005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3246.3261900000002</v>
      </c>
      <c r="L1865" s="459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04717 Eden horné vedenie 1,7m biela lesk</v>
      </c>
      <c r="C1866" s="185">
        <f t="shared" si="59"/>
        <v>10.591200000000001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>
        <v>294.56544000000002</v>
      </c>
      <c r="I1866" s="460">
        <v>10.591200000000001</v>
      </c>
      <c r="J1866" s="460">
        <v>36.420439999999999</v>
      </c>
      <c r="K1866" s="460">
        <v>4221.2614700000004</v>
      </c>
      <c r="L1866" s="459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04716 Eden horné vedenie  2,35m strieborná</v>
      </c>
      <c r="C1867" s="185">
        <f t="shared" si="59"/>
        <v>11.241759999999999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4480.5525100000004</v>
      </c>
      <c r="L1867" s="459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04718 Eden horné vedenie 2,35 m biela lesk</v>
      </c>
      <c r="C1868" s="185">
        <f t="shared" si="59"/>
        <v>14.624700000000001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>
        <v>406.74635999999998</v>
      </c>
      <c r="I1868" s="460">
        <v>14.624700000000001</v>
      </c>
      <c r="J1868" s="460">
        <v>50.290640000000003</v>
      </c>
      <c r="K1868" s="460">
        <v>5828.8669499999996</v>
      </c>
      <c r="L1868" s="459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04697 Eden horné vedenie  3m strieborná</v>
      </c>
      <c r="C1869" s="185">
        <f t="shared" si="59"/>
        <v>14.36448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5725.1504599999998</v>
      </c>
      <c r="L1869" s="459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04698 Eden horné vedenie 3m biela lesk</v>
      </c>
      <c r="C1870" s="185">
        <f t="shared" si="59"/>
        <v>18.684229999999999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7446.8444200000004</v>
      </c>
      <c r="L1870" s="459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04728 Eden horné vedenie 6m strieborná</v>
      </c>
      <c r="C1871" s="185">
        <f t="shared" si="59"/>
        <v>28.728950000000001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98.791579999999996</v>
      </c>
      <c r="K1871" s="460">
        <v>11450.30092</v>
      </c>
      <c r="L1871" s="459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04727 Eden horné vedenie 6m biela lesk</v>
      </c>
      <c r="C1872" s="185">
        <f t="shared" si="59"/>
        <v>37.34243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128.41116</v>
      </c>
      <c r="K1872" s="460">
        <v>14883.31726</v>
      </c>
      <c r="L1872" s="459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04721 Eden horizontálna lišta 1,7m strieborná</v>
      </c>
      <c r="C1873" s="185">
        <f t="shared" si="59"/>
        <v>22.01512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>
        <v>612.29079999999999</v>
      </c>
      <c r="I1873" s="460">
        <v>22.01512</v>
      </c>
      <c r="J1873" s="460">
        <v>75.704419999999999</v>
      </c>
      <c r="K1873" s="460">
        <v>8774.4156500000008</v>
      </c>
      <c r="L1873" s="459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04725 Eden XL horizontálna lišta 1,7m strieborná</v>
      </c>
      <c r="C1874" s="185">
        <f t="shared" si="59"/>
        <v>24.513290000000001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9770.0937699999995</v>
      </c>
      <c r="L1874" s="459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04723 Eden XL horizontálna lišta 1,7m biela lesk</v>
      </c>
      <c r="C1875" s="185">
        <f t="shared" si="59"/>
        <v>31.877690000000001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>
        <v>886.59128999999996</v>
      </c>
      <c r="I1875" s="460">
        <v>31.877690000000001</v>
      </c>
      <c r="J1875" s="460">
        <v>109.61927</v>
      </c>
      <c r="K1875" s="460">
        <v>12705.27087</v>
      </c>
      <c r="L1875" s="459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04719 Eden horizontálna lišta 1,7m biela lesk</v>
      </c>
      <c r="C1876" s="185">
        <f t="shared" si="59"/>
        <v>28.624860000000002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>
        <v>796.12278000000003</v>
      </c>
      <c r="I1876" s="460">
        <v>28.624860000000002</v>
      </c>
      <c r="J1876" s="460">
        <v>98.433639999999997</v>
      </c>
      <c r="K1876" s="460">
        <v>11408.814479999999</v>
      </c>
      <c r="L1876" s="459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04720 Eden horizontálna lišta 2,35 m biela lesk</v>
      </c>
      <c r="C1877" s="185">
        <f t="shared" si="59"/>
        <v>39.554349999999999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15764.90727</v>
      </c>
      <c r="L1877" s="459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04724 Eden XL horizontálna lišta 2,35 m biela lesk</v>
      </c>
      <c r="C1878" s="185">
        <f t="shared" si="59"/>
        <v>44.056260000000002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>
        <v>1225.3053199999999</v>
      </c>
      <c r="I1878" s="460">
        <v>44.056260000000002</v>
      </c>
      <c r="J1878" s="460">
        <v>151.49831</v>
      </c>
      <c r="K1878" s="460">
        <v>17559.202509999999</v>
      </c>
      <c r="L1878" s="459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04726 Eden XL horizontálna lišta 2,35m strieborná</v>
      </c>
      <c r="C1879" s="185">
        <f t="shared" si="59"/>
        <v>33.881430000000002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>
        <v>942.31985999999995</v>
      </c>
      <c r="I1879" s="460">
        <v>33.881430000000002</v>
      </c>
      <c r="J1879" s="460">
        <v>116.50963</v>
      </c>
      <c r="K1879" s="460">
        <v>13503.8876</v>
      </c>
      <c r="L1879" s="459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04722 Eden horizontálna lišta 2,35m strieborná</v>
      </c>
      <c r="C1880" s="185">
        <f t="shared" si="59"/>
        <v>30.42042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>
        <v>846.06138999999996</v>
      </c>
      <c r="I1880" s="460">
        <v>30.42042</v>
      </c>
      <c r="J1880" s="460">
        <v>104.60811</v>
      </c>
      <c r="K1880" s="460">
        <v>12124.45832</v>
      </c>
      <c r="L1880" s="459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04686 Eden horizontálna lišta 3m strieborná</v>
      </c>
      <c r="C1881" s="185">
        <f t="shared" si="59"/>
        <v>38.825719999999997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>
        <v>15474.501</v>
      </c>
      <c r="L1881" s="459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04688 Eden XL horizontálna lišta 3m strieborná</v>
      </c>
      <c r="C1882" s="185">
        <f t="shared" si="59"/>
        <v>43.249560000000002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>
        <v>1202.86914</v>
      </c>
      <c r="I1882" s="460">
        <v>43.249560000000002</v>
      </c>
      <c r="J1882" s="460">
        <v>148.72426999999999</v>
      </c>
      <c r="K1882" s="460">
        <v>17237.681420000001</v>
      </c>
      <c r="L1882" s="459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04689 Eden XL horizontálna lišta 3m biela lesk</v>
      </c>
      <c r="C1883" s="185">
        <f t="shared" si="59"/>
        <v>56.234839999999998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>
        <v>1564.01938</v>
      </c>
      <c r="I1883" s="460">
        <v>56.234839999999998</v>
      </c>
      <c r="J1883" s="460">
        <v>193.37735000000001</v>
      </c>
      <c r="K1883" s="460">
        <v>22413.134569999998</v>
      </c>
      <c r="L1883" s="459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04687 Eden horizontálna lišta 3m biela lesk</v>
      </c>
      <c r="C1884" s="185">
        <f t="shared" si="59"/>
        <v>50.483840000000001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20121.000059999998</v>
      </c>
      <c r="L1884" s="459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04749 Eden horná krytka 1,1m strieborná</v>
      </c>
      <c r="C1885" s="185">
        <f t="shared" si="59"/>
        <v>3.7472500000000002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1493.5173600000001</v>
      </c>
      <c r="L1885" s="459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okrasná lišta S10 3m strieborná</v>
      </c>
      <c r="C1887" s="185">
        <f t="shared" si="59"/>
        <v>3.1450499999999999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>
        <v>0</v>
      </c>
      <c r="I1887" s="460">
        <v>3.1450499999999999</v>
      </c>
      <c r="J1887" s="460">
        <v>0</v>
      </c>
      <c r="K1887" s="460">
        <v>0</v>
      </c>
      <c r="L1887" s="459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okrasná lišta S20 3m strieborná</v>
      </c>
      <c r="C1888" s="185">
        <f t="shared" si="59"/>
        <v>5.6752799999999999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>
        <v>0</v>
      </c>
      <c r="I1888" s="460">
        <v>5.6752799999999999</v>
      </c>
      <c r="J1888" s="460">
        <v>0</v>
      </c>
      <c r="K1888" s="460">
        <v>0</v>
      </c>
      <c r="L1888" s="459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88.858940000000004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>
        <v>2438.70838</v>
      </c>
      <c r="I1889" s="460">
        <v>88.858940000000004</v>
      </c>
      <c r="J1889" s="460">
        <v>362.66512999999998</v>
      </c>
      <c r="K1889" s="460">
        <v>40864.348619999997</v>
      </c>
      <c r="L1889" s="459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>S-Softclose Simple S60 T25 tlmič</v>
      </c>
      <c r="C1890" s="185">
        <f t="shared" si="59"/>
        <v>10.703950000000001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262.08</v>
      </c>
      <c r="I1890" s="460">
        <v>10.703950000000001</v>
      </c>
      <c r="J1890" s="460">
        <v>48.471420000000002</v>
      </c>
      <c r="K1890" s="460">
        <v>4544.1290399999998</v>
      </c>
      <c r="L1890" s="459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>S-U profil pre lamino 18mm 2m strieborný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>
        <v>0</v>
      </c>
      <c r="I1891" s="460">
        <v>0</v>
      </c>
      <c r="J1891" s="460">
        <v>0</v>
      </c>
      <c r="K1891" s="460">
        <v>0</v>
      </c>
      <c r="L1891" s="459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>S-narážací profil 28mm 2m strieborný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>
        <v>0</v>
      </c>
      <c r="I1892" s="460">
        <v>0</v>
      </c>
      <c r="J1892" s="460">
        <v>0</v>
      </c>
      <c r="K1892" s="460">
        <v>0</v>
      </c>
      <c r="L1892" s="459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KOMPLET pre ROZVR. DV. ZR18</v>
      </c>
      <c r="C1893" s="185">
        <f t="shared" si="59"/>
        <v>28.442699999999999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11336.212799999999</v>
      </c>
      <c r="L1893" s="459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vodiací tŕň Omge 1390/1400</v>
      </c>
      <c r="C1894" s="185">
        <f t="shared" si="59"/>
        <v>0.83721000000000001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>
        <v>302.67500000000001</v>
      </c>
      <c r="L1894" s="459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WC Al elox profil horný 13/18 mm pre kabinky, dĺžka 3,2m</v>
      </c>
      <c r="C1895" s="185">
        <f t="shared" si="59"/>
        <v>51.492109999999997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1342.3032900000001</v>
      </c>
      <c r="I1895" s="460">
        <v>51.492109999999997</v>
      </c>
      <c r="J1895" s="460">
        <v>239.11277000000001</v>
      </c>
      <c r="K1895" s="460">
        <v>20508.467519999998</v>
      </c>
      <c r="L1895" s="459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Al elox profil horný 10/25 mm pre kabinky, dĺžka 3,2m</v>
      </c>
      <c r="C1896" s="185">
        <f t="shared" si="59"/>
        <v>51.492109999999997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1342.3032900000001</v>
      </c>
      <c r="I1896" s="460">
        <v>51.492109999999997</v>
      </c>
      <c r="J1896" s="460">
        <v>239.11277000000001</v>
      </c>
      <c r="K1896" s="460">
        <v>20508.467519999998</v>
      </c>
      <c r="L1896" s="459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tlmič</v>
      </c>
      <c r="C1900" s="185">
        <f t="shared" si="59"/>
        <v>10.703950000000001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262.08</v>
      </c>
      <c r="I1900" s="460">
        <v>10.703950000000001</v>
      </c>
      <c r="J1900" s="460">
        <v>48.471420000000002</v>
      </c>
      <c r="K1900" s="460">
        <v>4544.1290399999998</v>
      </c>
      <c r="L1900" s="459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tlmič</v>
      </c>
      <c r="C1901" s="185">
        <f t="shared" si="59"/>
        <v>10.703950000000001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262.08</v>
      </c>
      <c r="I1901" s="460">
        <v>10.703950000000001</v>
      </c>
      <c r="J1901" s="460">
        <v>48.471420000000002</v>
      </c>
      <c r="K1901" s="460">
        <v>4544.1290399999998</v>
      </c>
      <c r="L1901" s="459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IC-horné vedenie EU 4m šampáň</v>
      </c>
      <c r="C1902" s="185">
        <f t="shared" si="59"/>
        <v>32.556890000000003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>
        <v>1359.75</v>
      </c>
      <c r="I1902" s="460">
        <v>32.556890000000003</v>
      </c>
      <c r="J1902" s="460">
        <v>179.53355999999999</v>
      </c>
      <c r="K1902" s="460">
        <v>27370.45162</v>
      </c>
      <c r="L1902" s="459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IC-spodné vedenie EU 4m šampáň</v>
      </c>
      <c r="C1903" s="185">
        <f t="shared" si="59"/>
        <v>14.7119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>
        <v>614.25</v>
      </c>
      <c r="I1903" s="460">
        <v>14.7119</v>
      </c>
      <c r="J1903" s="460">
        <v>81.128140000000002</v>
      </c>
      <c r="K1903" s="460">
        <v>12364.25807</v>
      </c>
      <c r="L1903" s="459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IC-sada horných vozíkov (2ks) pre  Rome</v>
      </c>
      <c r="C1904" s="185">
        <f t="shared" si="59"/>
        <v>2.7925399999999998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>
        <v>71.75</v>
      </c>
      <c r="I1904" s="460">
        <v>2.7925399999999998</v>
      </c>
      <c r="J1904" s="460">
        <v>15.399319999999999</v>
      </c>
      <c r="K1904" s="460">
        <v>0</v>
      </c>
      <c r="L1904" s="459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IC-sada spodných vozíkov (2ks) pre Rome</v>
      </c>
      <c r="C1905" s="185">
        <f t="shared" si="59"/>
        <v>6.1163400000000001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>
        <v>157.15</v>
      </c>
      <c r="I1905" s="460">
        <v>6.1163400000000001</v>
      </c>
      <c r="J1905" s="460">
        <v>33.728279999999998</v>
      </c>
      <c r="K1905" s="460">
        <v>0</v>
      </c>
      <c r="L1905" s="459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S-S45-kryt předných dverí 2m strieborny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>
        <v>0</v>
      </c>
      <c r="I1916" s="460">
        <v>0</v>
      </c>
      <c r="J1916" s="460">
        <v>0</v>
      </c>
      <c r="K1916" s="460">
        <v>0</v>
      </c>
      <c r="L1916" s="459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/>
      </c>
      <c r="C1917" s="185">
        <f t="shared" si="59"/>
        <v>0.45600000000000002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>
        <v>11.375</v>
      </c>
      <c r="I1917" s="460">
        <v>0.45600000000000002</v>
      </c>
      <c r="J1917" s="460">
        <v>2.44136</v>
      </c>
      <c r="K1917" s="460">
        <v>0</v>
      </c>
      <c r="L1917" s="459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20265-SV sada kovania pre tlmič Mini</v>
      </c>
      <c r="C1918" s="185">
        <f t="shared" si="59"/>
        <v>2.0818099999999999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853.24662999999998</v>
      </c>
      <c r="L1918" s="459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/>
      </c>
      <c r="C1920" s="185">
        <f t="shared" si="59"/>
        <v>2.2679999999999999E-2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>
        <v>0</v>
      </c>
      <c r="I1920" s="460">
        <v>2.2679999999999999E-2</v>
      </c>
      <c r="J1920" s="460">
        <v>0</v>
      </c>
      <c r="K1920" s="460">
        <v>0</v>
      </c>
      <c r="L1920" s="459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SEVROLL 04709 krycí profil Herakles 3m</v>
      </c>
      <c r="C1923" s="185">
        <f t="shared" si="59"/>
        <v>22.665679999999998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>
        <v>600.90607999999997</v>
      </c>
      <c r="I1923" s="460">
        <v>22.665679999999998</v>
      </c>
      <c r="J1923" s="460">
        <v>77.328959999999995</v>
      </c>
      <c r="K1923" s="460">
        <v>8777.6907100000008</v>
      </c>
      <c r="L1923" s="459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>SEVROLL 50513 Herakles horné vedenie 3m surový</v>
      </c>
      <c r="C1924" s="185">
        <f t="shared" ref="C1924:C1987" si="61">IF($A$2=1,H1924,IF($A$2=2,I1924,IF($A$2=3,J1924,IF($A$2=4,K1924,IF($A$2&gt;4,O1924,"zadat jazyk")))))</f>
        <v>24.357150000000001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>
        <v>645.74982999999997</v>
      </c>
      <c r="I1924" s="460">
        <v>24.357150000000001</v>
      </c>
      <c r="J1924" s="460">
        <v>83.099779999999996</v>
      </c>
      <c r="K1924" s="460">
        <v>9432.7424599999995</v>
      </c>
      <c r="L1924" s="459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str">
        <f t="shared" si="60"/>
        <v>SEVROLL 20392 Herakles tlmič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str">
        <f t="shared" si="60"/>
        <v>SEVROLL 20393 Herakles tlmič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10216 Herakles sada kovania ZPH-18 pre 1 krídlo</v>
      </c>
      <c r="C1927" s="185">
        <f t="shared" si="61"/>
        <v>19.20468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7437.3545800000002</v>
      </c>
      <c r="L1927" s="459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>SEVROLL 10228 držiak horného vedenia Herakles</v>
      </c>
      <c r="C1928" s="185">
        <f t="shared" si="61"/>
        <v>1.8736299999999999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725.59547999999995</v>
      </c>
      <c r="L1928" s="459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 spodný vozík</v>
      </c>
      <c r="C1929" s="185">
        <f t="shared" si="61"/>
        <v>4.4754199999999997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>
        <v>93.400319999999994</v>
      </c>
      <c r="I1929" s="460">
        <v>4.4754199999999997</v>
      </c>
      <c r="J1929" s="460">
        <v>17.188079999999999</v>
      </c>
      <c r="K1929" s="460">
        <v>0</v>
      </c>
      <c r="L1929" s="459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 horný vozík</v>
      </c>
      <c r="C1930" s="185">
        <f t="shared" si="61"/>
        <v>2.9735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>
        <v>75.328019999999995</v>
      </c>
      <c r="I1930" s="460">
        <v>2.9735</v>
      </c>
      <c r="J1930" s="460">
        <v>14.13827</v>
      </c>
      <c r="K1930" s="460">
        <v>0</v>
      </c>
      <c r="L1930" s="459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10066-SV sada kovania ZSE-10</v>
      </c>
      <c r="C1931" s="185">
        <f t="shared" si="61"/>
        <v>47.621360000000003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>
        <v>1324.4588000000001</v>
      </c>
      <c r="I1931" s="460">
        <v>47.621360000000003</v>
      </c>
      <c r="J1931" s="460">
        <v>166.12739999999999</v>
      </c>
      <c r="K1931" s="460">
        <v>18980.118620000001</v>
      </c>
      <c r="L1931" s="459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S-S50-horná lišta alu surová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>
        <v>0</v>
      </c>
      <c r="I1932" s="460">
        <v>0</v>
      </c>
      <c r="J1932" s="460">
        <v>0</v>
      </c>
      <c r="K1932" s="460">
        <v>0</v>
      </c>
      <c r="L1932" s="459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S-S50-horná lišta alu surová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>
        <v>0</v>
      </c>
      <c r="I1933" s="460">
        <v>0</v>
      </c>
      <c r="J1933" s="460">
        <v>0</v>
      </c>
      <c r="K1933" s="460">
        <v>0</v>
      </c>
      <c r="L1933" s="459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S-S50-spodná lišta alu surová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>
        <v>0</v>
      </c>
      <c r="I1934" s="460">
        <v>0</v>
      </c>
      <c r="J1934" s="460">
        <v>0</v>
      </c>
      <c r="K1934" s="460">
        <v>0</v>
      </c>
      <c r="L1934" s="459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S-sada kovania S65-2</v>
      </c>
      <c r="C1941" s="185">
        <f t="shared" si="61"/>
        <v>12.19061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>
        <v>298.48</v>
      </c>
      <c r="I1941" s="460">
        <v>12.19061</v>
      </c>
      <c r="J1941" s="460">
        <v>55.203560000000003</v>
      </c>
      <c r="K1941" s="460">
        <v>5175.2580600000001</v>
      </c>
      <c r="L1941" s="459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 S10 str.elox 2,7m</v>
      </c>
      <c r="C1942" s="185">
        <f t="shared" si="61"/>
        <v>27.889749999999999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682.86400000000003</v>
      </c>
      <c r="I1942" s="460">
        <v>27.889749999999999</v>
      </c>
      <c r="J1942" s="460">
        <v>127.52678</v>
      </c>
      <c r="K1942" s="460">
        <v>12288.645500000001</v>
      </c>
      <c r="L1942" s="459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str">
        <f t="shared" si="60"/>
        <v>MSE-spodný vozík pre DTD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Výztuha dverí max. 2250mm čierna</v>
      </c>
      <c r="C1944" s="185">
        <f t="shared" si="61"/>
        <v>7.7589699999999997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7.7589699999999997</v>
      </c>
      <c r="J1944" s="460">
        <v>36.19802</v>
      </c>
      <c r="K1944" s="460">
        <v>3345.82078</v>
      </c>
      <c r="L1944" s="459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Výstuha dverí max. 2250mm biela</v>
      </c>
      <c r="C1945" s="185">
        <f t="shared" si="61"/>
        <v>7.7589699999999997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7.7589699999999997</v>
      </c>
      <c r="J1945" s="460">
        <v>36.19802</v>
      </c>
      <c r="K1945" s="460">
        <v>3345.82078</v>
      </c>
      <c r="L1945" s="459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/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>
        <v>0</v>
      </c>
      <c r="I1950" s="460">
        <v>0</v>
      </c>
      <c r="J1950" s="460">
        <v>0</v>
      </c>
      <c r="K1950" s="460">
        <v>0</v>
      </c>
      <c r="L1950" s="459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tlmič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>
        <v>0</v>
      </c>
      <c r="I1951" s="460">
        <v>0</v>
      </c>
      <c r="J1951" s="460">
        <v>0</v>
      </c>
      <c r="K1951" s="460">
        <v>0</v>
      </c>
      <c r="L1951" s="459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05298 uholník Mini 17x11mm 3m čierna mat</v>
      </c>
      <c r="C1959" s="185">
        <f t="shared" si="61"/>
        <v>5.6208799999999997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2240.27646</v>
      </c>
      <c r="L1959" s="459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05315 Gemini horné vedenie 3m čierna mat</v>
      </c>
      <c r="C1960" s="185">
        <f t="shared" si="61"/>
        <v>32.476199999999999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12943.81868</v>
      </c>
      <c r="L1960" s="459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05310 Elegant II spodné vedenie 3m čierna mat</v>
      </c>
      <c r="C1961" s="185">
        <f t="shared" si="61"/>
        <v>18.94445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7550.5609299999996</v>
      </c>
      <c r="L1961" s="459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 S22 2,7m strieborná</v>
      </c>
      <c r="C1963" s="185">
        <f t="shared" si="61"/>
        <v>25.828569999999999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>
        <v>676.96492999999998</v>
      </c>
      <c r="I1963" s="460">
        <v>25.828569999999999</v>
      </c>
      <c r="J1963" s="460">
        <v>129.32364999999999</v>
      </c>
      <c r="K1963" s="460">
        <v>10567.74195</v>
      </c>
      <c r="L1963" s="459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>S-S55 horná a stredová priečka 2,5m strieborná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>
        <v>0</v>
      </c>
      <c r="I1964" s="460">
        <v>0</v>
      </c>
      <c r="J1964" s="460">
        <v>0</v>
      </c>
      <c r="K1964" s="460">
        <v>0</v>
      </c>
      <c r="L1964" s="459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dolná priečka 2,5m strieborná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>
        <v>0</v>
      </c>
      <c r="I1965" s="460">
        <v>0</v>
      </c>
      <c r="J1965" s="460">
        <v>0</v>
      </c>
      <c r="K1965" s="460">
        <v>0</v>
      </c>
      <c r="L1965" s="459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dolný vodiaci profil 2,5m strieborná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>
        <v>0</v>
      </c>
      <c r="I1966" s="460">
        <v>0</v>
      </c>
      <c r="J1966" s="460">
        <v>0</v>
      </c>
      <c r="K1966" s="460">
        <v>0</v>
      </c>
      <c r="L1966" s="459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 - sada kovania S90-W1 inox 2,0m</v>
      </c>
      <c r="C1967" s="185">
        <f t="shared" si="61"/>
        <v>236.08161000000001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>
        <v>5780.32</v>
      </c>
      <c r="I1967" s="460">
        <v>236.08161000000001</v>
      </c>
      <c r="J1967" s="460">
        <v>1069.0643</v>
      </c>
      <c r="K1967" s="460">
        <v>100223.29032</v>
      </c>
      <c r="L1967" s="459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05305 Alfa II úchytová lišta 18mm 2,7m čierna mat</v>
      </c>
      <c r="C1968" s="185">
        <f t="shared" si="61"/>
        <v>16.44107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6554.8824199999999</v>
      </c>
      <c r="L1968" s="459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S-sada kovania S80SC-doplnková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>
        <v>0</v>
      </c>
      <c r="I1971" s="460">
        <v>0</v>
      </c>
      <c r="J1971" s="460">
        <v>0</v>
      </c>
      <c r="K1971" s="460">
        <v>0</v>
      </c>
      <c r="L1971" s="459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S-sada kovania S36</v>
      </c>
      <c r="C1972" s="185">
        <f t="shared" si="61"/>
        <v>16.23432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>
        <v>397.488</v>
      </c>
      <c r="I1972" s="460">
        <v>16.23432</v>
      </c>
      <c r="J1972" s="460">
        <v>73.515000000000001</v>
      </c>
      <c r="K1972" s="460">
        <v>6891.92904</v>
      </c>
      <c r="L1972" s="459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Linea šatná tyč oválná 3m strieborná</v>
      </c>
      <c r="C1973" s="185">
        <f t="shared" si="61"/>
        <v>14.59868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5818.4953400000004</v>
      </c>
      <c r="L1973" s="459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Linea spojovací element rohový</v>
      </c>
      <c r="C1974" s="185">
        <f t="shared" si="61"/>
        <v>1.3011299999999999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518.58248000000003</v>
      </c>
      <c r="L1974" s="459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Linea upevňovací element stenový</v>
      </c>
      <c r="C1975" s="185">
        <f t="shared" si="61"/>
        <v>1.11897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445.98079999999999</v>
      </c>
      <c r="L1975" s="459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Linea nožka s regulaciou</v>
      </c>
      <c r="C1976" s="185">
        <f t="shared" si="61"/>
        <v>2.8624900000000002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1140.8814400000001</v>
      </c>
      <c r="L1976" s="459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Linea šatná tyč guľatá 3m strieborná</v>
      </c>
      <c r="C1977" s="185">
        <f t="shared" si="61"/>
        <v>9.4461999999999993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3764.9086600000001</v>
      </c>
      <c r="L1977" s="459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Linea šatná tyč guľatá 4m strieborná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>
        <v>0</v>
      </c>
      <c r="I1978" s="460">
        <v>0</v>
      </c>
      <c r="J1978" s="460">
        <v>0</v>
      </c>
      <c r="K1978" s="460">
        <v>0</v>
      </c>
      <c r="L1978" s="459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Linea základný nosník 3m strieborná</v>
      </c>
      <c r="C1979" s="185">
        <f t="shared" si="61"/>
        <v>34.141649999999998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13607.604079999999</v>
      </c>
      <c r="L1979" s="459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Linea držiak oválnej tyče do nosníku</v>
      </c>
      <c r="C1980" s="185">
        <f t="shared" si="61"/>
        <v>1.5093099999999999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601.55574999999999</v>
      </c>
      <c r="L1980" s="459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Linea držiak police</v>
      </c>
      <c r="C1981" s="185">
        <f t="shared" si="61"/>
        <v>2.7844199999999999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1109.7666300000001</v>
      </c>
      <c r="L1981" s="459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Linea držák police na boty</v>
      </c>
      <c r="C1982" s="185">
        <f t="shared" si="61"/>
        <v>3.4349799999999999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1369.0576699999999</v>
      </c>
      <c r="L1982" s="459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Linea záslepka kulaté šatní tyče</v>
      </c>
      <c r="C1983" s="185">
        <f t="shared" si="61"/>
        <v>0.33828999999999998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138.65244999999999</v>
      </c>
      <c r="L1983" s="459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Linea záslepka nosníku</v>
      </c>
      <c r="C1984" s="185">
        <f t="shared" si="61"/>
        <v>1.35318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554.61022000000003</v>
      </c>
      <c r="L1984" s="459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Linea sada 8 ks upevňovacích uholníkov</v>
      </c>
      <c r="C1985" s="185">
        <f t="shared" si="61"/>
        <v>20.141490000000001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8027.6565700000001</v>
      </c>
      <c r="L1985" s="459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>S-S05-1-horný vod.profil jednod. 3m str.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>
        <v>0</v>
      </c>
      <c r="I1992" s="460">
        <v>0</v>
      </c>
      <c r="J1992" s="460">
        <v>0</v>
      </c>
      <c r="K1992" s="460">
        <v>0</v>
      </c>
      <c r="L1992" s="459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>S-S55 horná a stredová priečka 3m strieborná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>
        <v>0</v>
      </c>
      <c r="I1993" s="460">
        <v>0</v>
      </c>
      <c r="J1993" s="460">
        <v>0</v>
      </c>
      <c r="K1993" s="460">
        <v>0</v>
      </c>
      <c r="L1993" s="459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/>
      </c>
      <c r="C1996" s="185">
        <f t="shared" si="63"/>
        <v>23.634450000000001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109.75078000000001</v>
      </c>
      <c r="K1996" s="460">
        <v>9413.2169300000005</v>
      </c>
      <c r="L1996" s="459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 záves ľavý (skrutky) H70 18 mm</v>
      </c>
      <c r="C1998" s="185">
        <f t="shared" si="63"/>
        <v>25.055099999999999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>
        <v>653.13980000000004</v>
      </c>
      <c r="I1998" s="460">
        <v>25.055099999999999</v>
      </c>
      <c r="J1998" s="460">
        <v>116.8086</v>
      </c>
      <c r="K1998" s="460">
        <v>9543.1328099999992</v>
      </c>
      <c r="L1998" s="459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Harmony sada kovania pre dvoje dvere</v>
      </c>
      <c r="C1999" s="185">
        <f t="shared" si="63"/>
        <v>1044.8150800000001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>
        <v>23191.801090000001</v>
      </c>
      <c r="I1999" s="460">
        <v>1044.8150800000001</v>
      </c>
      <c r="J1999" s="460">
        <v>3531.98792</v>
      </c>
      <c r="K1999" s="460">
        <v>408066.88141999999</v>
      </c>
      <c r="L1999" s="459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str">
        <f t="shared" si="62"/>
        <v>SEVROLL Hide N spodné vedenie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str">
        <f t="shared" si="62"/>
        <v>SEVROLL Exclusive horné vedenie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str">
        <f t="shared" si="62"/>
        <v>SEVROLL Hide M spodné vedenie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str">
        <f t="shared" si="62"/>
        <v>SEVROLL Exclusive horné vedenie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str">
        <f t="shared" si="62"/>
        <v>SEVROLL 00901-A First horné/spodné vedenie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str">
        <f t="shared" si="62"/>
        <v>SEVROLL Gemini-2 úch.lišta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str">
        <f t="shared" si="62"/>
        <v>SEVROLL System 10 II úch.lišta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str">
        <f t="shared" si="62"/>
        <v>SEVROLL Hide N spodné vedenie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str">
        <f t="shared" si="62"/>
        <v>SEVROLL 01008-A Gemini horné vedenie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str">
        <f t="shared" si="62"/>
        <v>SEVROLL 01010-A Gemini horné vedenie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str">
        <f t="shared" si="62"/>
        <v>SEVROLL 01011-A Gemini horné vedenie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str">
        <f t="shared" si="62"/>
        <v>SEVROLL  01439-A Gemini horné vedenie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str">
        <f t="shared" si="62"/>
        <v>SEVROLL 00093-A uholník Mini 17x11mm oliva new 1,7m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str">
        <f t="shared" si="62"/>
        <v>SEVROLL 00094-A uholník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str">
        <f t="shared" si="62"/>
        <v>SEVROLL spojovaciá lišta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str">
        <f t="shared" si="62"/>
        <v>SEVROLL spodná krycia lišta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str">
        <f t="shared" si="62"/>
        <v>SEVROLL spodná krycia lišta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str">
        <f t="shared" si="62"/>
        <v>SEVROLL spodná krycia lišta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str">
        <f t="shared" si="62"/>
        <v>SEVROLL 206 VOD.LIŠTA HOR.1,7M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str">
        <f t="shared" si="62"/>
        <v>SEVROLL 207 VOD.LIŠTA HOR.2,35M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str">
        <f t="shared" si="62"/>
        <v>SEVROLL 208 VOD.LIŠTA HOR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str">
        <f t="shared" si="62"/>
        <v>SEVROLL 153 SPOJ.LIŠTA "H 10"3M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str">
        <f t="shared" si="62"/>
        <v>SEVROLL Focus 16mm úchytová lišta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str">
        <f t="shared" si="62"/>
        <v>SEVROLL Tytan úch.lišta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str">
        <f t="shared" si="62"/>
        <v>SEVROLL HOR.VEDENIE COMFORT 2,35 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str">
        <f t="shared" si="62"/>
        <v>SEVROLL HOR.VEDENIE COMFORT 3 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str">
        <f t="shared" si="62"/>
        <v>SEVROLL HOR.VEDENIE COMFORT 4,05 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str">
        <f t="shared" si="62"/>
        <v>SEVROLL 161 U PROFna DTD 18mm-3m,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str">
        <f t="shared" si="62"/>
        <v>SEVROLL  00219-A spojovacia lišta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str">
        <f t="shared" si="62"/>
        <v>SEVROLL Master úchytová lišta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str">
        <f t="shared" si="62"/>
        <v>SEVROLL Master úchytová lišta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str">
        <f t="shared" si="62"/>
        <v>SEVROLL 00070-A uholník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str">
        <f t="shared" si="62"/>
        <v>SEVROLL 00071-A uholník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str">
        <f t="shared" si="62"/>
        <v>SEVROLL spojovacia lišta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str">
        <f t="shared" si="62"/>
        <v>SEVROLL 01370-A  spojovacia lišta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str">
        <f t="shared" si="62"/>
        <v>SEVROLL 01246-A Single horné vedenie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str">
        <f t="shared" si="62"/>
        <v>SEVROLL 01248-A Single horné vedenie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str">
        <f t="shared" si="62"/>
        <v>SEVROLL SMART spodné vedenia 1,7 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str">
        <f t="shared" si="62"/>
        <v>SEVROLL SMART spodné vedenia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str">
        <f t="shared" si="62"/>
        <v>SEVROLL SMART SPODNÉ VEDENIE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str">
        <f t="shared" si="62"/>
        <v>SEVROLL 04274-A Elegant II spodné vedenie 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str">
        <f t="shared" si="62"/>
        <v>SEVROLL 04275-A Elegant II spodné vedenie 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str">
        <f t="shared" si="62"/>
        <v>SEVROLL 04276-A Elegant II spodné vedenie 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str">
        <f t="shared" si="62"/>
        <v>SEVROLL 02032-A profil "U" pre lamino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str">
        <f t="shared" si="62"/>
        <v>SEVROLL SPOJOVACia LIŠTA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str">
        <f t="shared" si="62"/>
        <v>SEVROLL Gemini horné vedenie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str">
        <f t="shared" si="62"/>
        <v>SEVROLL okrasná lišta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str">
        <f t="shared" si="62"/>
        <v>SEVROLL okrasná lišta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str">
        <f t="shared" si="62"/>
        <v>SEVROLL Julia II úch.lišta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str">
        <f t="shared" ref="B2052:B2115" si="64">IF($A$2=1,D2052,IF($A$2=2,F2052,IF($A$2=3,G2052,IF($A$2=4,E2052,IF($A$2&gt;4,P2052,"zadat jazyk")))))</f>
        <v>SEVROLL Romeo II úch.lišta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str">
        <f t="shared" si="64"/>
        <v>SEVROLL Factor 16 II-úchyt.lišta oliva new 2,7m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str">
        <f t="shared" si="64"/>
        <v>SEVROLL Minicomfort II úchytová lišta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str">
        <f t="shared" si="64"/>
        <v>SEVROLL Comfor 18 II úchytová lišta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str">
        <f t="shared" si="64"/>
        <v>SEVROLL Unicomfort II úchytová lišta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str">
        <f t="shared" si="64"/>
        <v>SEVROLL Faworyt II úchytová lišta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str">
        <f t="shared" si="64"/>
        <v>SEVROLL Comfor 16 II úch.lišta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str">
        <f t="shared" si="64"/>
        <v>SEVROLL ERGO UCH.LIŠTA.2,70m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str">
        <f t="shared" si="64"/>
        <v>SEVROLL FIRST HOR/SPOD VED. 1,8 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str">
        <f t="shared" si="64"/>
        <v>SEVROLL SPOD.VED. DOUBLER II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str">
        <f t="shared" si="64"/>
        <v>SEVROLL SPOD.VED. DOUBLER II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str">
        <f t="shared" si="64"/>
        <v>SEVROLL SPOD.VED. DOUBLER II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str">
        <f t="shared" si="64"/>
        <v>SEVROLL SPOD.VED. DOUBLER II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str">
        <f t="shared" si="64"/>
        <v>SEVROLL SPOD.VED. DOUBLER II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str">
        <f t="shared" si="64"/>
        <v>SEVROLL MASKA DOUBLER II 1,7 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str">
        <f t="shared" si="64"/>
        <v>SEVROLL MASKA DOUBLER II 2,35 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str">
        <f t="shared" si="64"/>
        <v>SEVROLL MASKA DOUBLER II 3 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str">
        <f t="shared" si="64"/>
        <v>SEVROLL MASKA DOUBLER II 4,05 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str">
        <f t="shared" si="64"/>
        <v>SEVROLL MASKA DOUBLER II 6 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str">
        <f t="shared" si="64"/>
        <v>SEVROLL Future II úchytová lišta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str">
        <f t="shared" si="64"/>
        <v>SEVROLL Future II úchytová lišta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str">
        <f t="shared" si="64"/>
        <v>SEVROLL FIRST HOR/SPOD VED. 3 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str">
        <f t="shared" si="64"/>
        <v>SEVROLL Micra horné/spodné vedenie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str">
        <f t="shared" si="64"/>
        <v>SEVROLL Micra horné/spodné vedenie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str">
        <f t="shared" si="64"/>
        <v>SEVROLL Top horné vedenie jednoduché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str">
        <f t="shared" si="64"/>
        <v>SEVROLL Top horné vedenie jednoduché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str">
        <f t="shared" si="64"/>
        <v>SEVROLL Star úchytová lišta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str">
        <f t="shared" si="64"/>
        <v>SEVROLL Beta 18 úchytová lišta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str">
        <f t="shared" si="64"/>
        <v>SEVROLL Comfort spodné vedenie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str">
        <f t="shared" si="64"/>
        <v>SEVROLL Comfort spodné vedenie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str">
        <f t="shared" si="64"/>
        <v>SEVROLL karat úchytová lišta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str">
        <f t="shared" si="64"/>
        <v>SEVROLL spojovacia lišta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str">
        <f t="shared" si="64"/>
        <v>SEVROLL Comfort horné vedenie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str">
        <f t="shared" si="64"/>
        <v>SEVROLL spojovacia lišta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str">
        <f t="shared" si="64"/>
        <v>SEVROLL spojovacia lišta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str">
        <f t="shared" si="64"/>
        <v>SEVROLL Maxim horné vedenie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str">
        <f t="shared" si="64"/>
        <v>SEVROLL Maxim vodiaca lišta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str">
        <f t="shared" si="64"/>
        <v>SEVROLL Oaza II úch. Lišta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str">
        <f t="shared" si="64"/>
        <v>SEVROLL Maxim vodiaca lišta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str">
        <f t="shared" si="64"/>
        <v>SEVROLL Fala úchytová lišta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str">
        <f t="shared" si="64"/>
        <v>SEVROLL Polo úchytová lišta 10mm 2,7m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str">
        <f t="shared" si="64"/>
        <v>SEVROLL Simple horné vedenie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str">
        <f t="shared" si="64"/>
        <v>SEVROLL Simple spodné vedenie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str">
        <f t="shared" si="64"/>
        <v>SEVROLL 04444-M spojovacia lišta Simple/Blue H28 3m (pre lamino 18mm) oliva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str">
        <f t="shared" si="64"/>
        <v>SEVROLL spodná krycia lišta Simple/Blue 3m (pre lamino 10mm)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str">
        <f t="shared" si="64"/>
        <v>SEVROLL Simple horné vedenie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str">
        <f t="shared" si="64"/>
        <v>SEVROLL Simple horné vedenie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str">
        <f t="shared" si="64"/>
        <v>SEVROLL Simple horné vedenie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str">
        <f t="shared" si="64"/>
        <v>SEVROLL Simple horné vedenie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str">
        <f t="shared" si="64"/>
        <v>SEVROLL Simple horné vedenie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str">
        <f t="shared" si="64"/>
        <v>SEVROLL Simple spodné vedenie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str">
        <f t="shared" si="64"/>
        <v>SEVROLL Simple spodné vedenie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str">
        <f t="shared" si="64"/>
        <v>SEVROLL Simple spodné vedenie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str">
        <f t="shared" si="64"/>
        <v>SEVROLL Simple spodné vedenie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str">
        <f t="shared" si="64"/>
        <v>SEVROLL Simple spodné vedenie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str">
        <f t="shared" si="64"/>
        <v>SEVROLL 04456-M horná vodiaca lišta Simple/Blue 1,5m (pre lamino 18mm) oliva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str">
        <f t="shared" si="64"/>
        <v>SEVROLL 04457-M horná vodiaca lišta Simple/Blue 2m (pre lamino 18mm) oliva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str">
        <f t="shared" si="64"/>
        <v>SEVROLL horná vodiaca lišta Simple/Blue 2,5m (pre lamino 18mm)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str">
        <f t="shared" si="64"/>
        <v>SEVROLL 04448-M spodná krycia lišta Simple/Blue 1,5m (pre lamino 18mm) oliva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str">
        <f t="shared" si="64"/>
        <v>SEVROLL horná vodiaca lišta Simple/Blue 1,5m (pre lamino 10mm)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str">
        <f t="shared" si="64"/>
        <v>SEVROLL horná vodiaca lišta Simple/Blue 2m (pre lamino 10mm)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str">
        <f t="shared" ref="B2116:B2179" si="66">IF($A$2=1,D2116,IF($A$2=2,F2116,IF($A$2=3,G2116,IF($A$2=4,E2116,IF($A$2&gt;4,P2116,"zadat jazyk")))))</f>
        <v>SEVROLL horná vodiaca lišta Simple/Blue 2,5m (pre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str">
        <f t="shared" si="66"/>
        <v>SEVROLL spodná krycia lišta Simple/Blue 1,5m (pre lamino 10mm)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str">
        <f t="shared" si="66"/>
        <v>SEVROLL spodná vodiaca lišta Simple/Blue 2m (pre lamino 10mm)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str">
        <f t="shared" si="66"/>
        <v>SEVROLL spodná vodiaca lišta Simple/Blue 2,5 (pre lamino 10mm)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str">
        <f t="shared" si="66"/>
        <v>SEVROLL 04446-M spojovacia lišta Simple/Blue H21 3m (pre lamino 18mm) oliva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str">
        <f t="shared" si="66"/>
        <v>SEVROLL spojovacia lišta Simple/Blue H25 3m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str">
        <f t="shared" si="66"/>
        <v>SEVROLL Uno úchytová lišta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str">
        <f t="shared" si="66"/>
        <v>SEVROLL Maxim II maska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str">
        <f t="shared" si="66"/>
        <v>SEVROLL profil "U" na DTD 36mm oliva new 3m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str">
        <f t="shared" si="66"/>
        <v>SEVROLL profil "U" Mini na DTD 18mm oliva new 3m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str">
        <f t="shared" si="66"/>
        <v>SEVROLL uholník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str">
        <f t="shared" si="66"/>
        <v>SEVROLL uholník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str">
        <f t="shared" si="66"/>
        <v>SEVROLL Porto úchytová lišta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str">
        <f t="shared" si="66"/>
        <v>SEVROLL okrasná lišta S18 s lepidlom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str">
        <f t="shared" si="66"/>
        <v>SEVROLL 04586-A Gemini II spodné vedenie 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str">
        <f t="shared" si="66"/>
        <v>SEVROLL 04587-A Gemini II spodné vedenie 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str">
        <f t="shared" si="66"/>
        <v>SEVROLL 04588-A Gemini II spodné vedenie 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str">
        <f t="shared" si="66"/>
        <v>SEVROLL 04589-A Gemini II spodné vedenie 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str">
        <f t="shared" si="66"/>
        <v>SEVROLL 04590-A Gemini II spodné vedenie 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str">
        <f t="shared" si="66"/>
        <v>SEVROLL 04273-A Elegant II spodné vedenie 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spodný profil 2,5m elox strieborný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>
        <v>0</v>
      </c>
      <c r="I2139" s="460">
        <v>0</v>
      </c>
      <c r="J2139" s="460">
        <v>0</v>
      </c>
      <c r="K2139" s="460">
        <v>0</v>
      </c>
      <c r="L2139" s="459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/>
      </c>
      <c r="C2167" s="185">
        <f t="shared" si="67"/>
        <v>12.32812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>
        <v>301.84699999999998</v>
      </c>
      <c r="I2167" s="460">
        <v>12.32812</v>
      </c>
      <c r="J2167" s="460">
        <v>55.826300000000003</v>
      </c>
      <c r="K2167" s="460">
        <v>5233.6374999999998</v>
      </c>
      <c r="L2167" s="459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>S-sada kovania SPS PV</v>
      </c>
      <c r="C2168" s="185">
        <f t="shared" si="67"/>
        <v>16.710049999999999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>
        <v>409.13600000000002</v>
      </c>
      <c r="I2168" s="460">
        <v>16.710049999999999</v>
      </c>
      <c r="J2168" s="460">
        <v>75.669280000000001</v>
      </c>
      <c r="K2168" s="460">
        <v>7093.8903200000004</v>
      </c>
      <c r="L2168" s="459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>S-sada kovania SPS ZV</v>
      </c>
      <c r="C2169" s="185">
        <f t="shared" si="67"/>
        <v>33.360639999999997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>
        <v>816.81600000000003</v>
      </c>
      <c r="I2169" s="460">
        <v>33.360639999999997</v>
      </c>
      <c r="J2169" s="460">
        <v>151.06929</v>
      </c>
      <c r="K2169" s="460">
        <v>14162.53549</v>
      </c>
      <c r="L2169" s="459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>S-vodiaca lišta SPS pro šikmé dvere 3m strieborná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>
        <v>0</v>
      </c>
      <c r="I2170" s="460">
        <v>0</v>
      </c>
      <c r="J2170" s="460">
        <v>0</v>
      </c>
      <c r="K2170" s="460">
        <v>0</v>
      </c>
      <c r="L2170" s="459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>S-S06N-dolný vodiaci profil 4,5m strieborný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>
        <v>0</v>
      </c>
      <c r="I2171" s="460">
        <v>0</v>
      </c>
      <c r="J2171" s="460">
        <v>0</v>
      </c>
      <c r="K2171" s="460">
        <v>0</v>
      </c>
      <c r="L2171" s="459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>S-S05-horný vodiaci profil 5m strieborný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>
        <v>0</v>
      </c>
      <c r="I2172" s="460">
        <v>0</v>
      </c>
      <c r="J2172" s="460">
        <v>0</v>
      </c>
      <c r="K2172" s="460">
        <v>0</v>
      </c>
      <c r="L2172" s="459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/>
      </c>
      <c r="C2173" s="185">
        <f t="shared" si="67"/>
        <v>0.35679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>
        <v>8.7360000000000007</v>
      </c>
      <c r="I2173" s="460">
        <v>0.35679</v>
      </c>
      <c r="J2173" s="460">
        <v>1.61571</v>
      </c>
      <c r="K2173" s="460">
        <v>151.47095999999999</v>
      </c>
      <c r="L2173" s="459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U profil oceľový 6m strieborný</v>
      </c>
      <c r="C2174" s="185">
        <f t="shared" si="67"/>
        <v>51.811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>
        <v>1373.59816</v>
      </c>
      <c r="I2174" s="460">
        <v>51.811</v>
      </c>
      <c r="J2174" s="460">
        <v>176.7646</v>
      </c>
      <c r="K2174" s="460">
        <v>20064.732769999999</v>
      </c>
      <c r="L2174" s="459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/>
      </c>
      <c r="C2175" s="185">
        <f t="shared" si="67"/>
        <v>94.644049999999993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>
        <v>2348.6407599999998</v>
      </c>
      <c r="I2175" s="460">
        <v>94.644049999999993</v>
      </c>
      <c r="J2175" s="460">
        <v>429.26961</v>
      </c>
      <c r="K2175" s="460">
        <v>41299.683080000003</v>
      </c>
      <c r="L2175" s="459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Kartáč zásuvný 6,7x7mm šedý</v>
      </c>
      <c r="C2179" s="185">
        <f t="shared" si="67"/>
        <v>0.37691999999999998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>
        <v>9.7034900000000004</v>
      </c>
      <c r="I2179" s="460">
        <v>0.37691999999999998</v>
      </c>
      <c r="J2179" s="460">
        <v>1.6185099999999999</v>
      </c>
      <c r="K2179" s="460">
        <v>162.70549</v>
      </c>
      <c r="L2179" s="459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S-sada kovania S65</v>
      </c>
      <c r="C2180" s="185">
        <f t="shared" ref="C2180:C2243" si="69">IF($A$2=1,H2180,IF($A$2=2,I2180,IF($A$2=3,J2180,IF($A$2=4,K2180,IF($A$2&gt;4,O2180,"zadat jazyk")))))</f>
        <v>12.19061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298.48</v>
      </c>
      <c r="I2180" s="460">
        <v>12.19061</v>
      </c>
      <c r="J2180" s="460">
        <v>55.203560000000003</v>
      </c>
      <c r="K2180" s="460">
        <v>5175.2580600000001</v>
      </c>
      <c r="L2180" s="459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horný vod.profil 3,5m,str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>
        <v>0</v>
      </c>
      <c r="I2181" s="460">
        <v>0</v>
      </c>
      <c r="J2181" s="460">
        <v>0</v>
      </c>
      <c r="K2181" s="460">
        <v>0</v>
      </c>
      <c r="L2181" s="459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horný vod.profil 4m,str</v>
      </c>
      <c r="C2182" s="185">
        <f t="shared" si="69"/>
        <v>67.078100000000006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>
        <v>1642.3679999999999</v>
      </c>
      <c r="I2182" s="460">
        <v>67.078100000000006</v>
      </c>
      <c r="J2182" s="460">
        <v>303.75429000000003</v>
      </c>
      <c r="K2182" s="460">
        <v>28476.541939999999</v>
      </c>
      <c r="L2182" s="459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DOLNÝ VOD.profil 3m alu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>
        <v>0</v>
      </c>
      <c r="I2183" s="460">
        <v>0</v>
      </c>
      <c r="J2183" s="460">
        <v>0</v>
      </c>
      <c r="K2183" s="460">
        <v>0</v>
      </c>
      <c r="L2183" s="459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Posuvné interiérové kovanie 1390 40kg</v>
      </c>
      <c r="C2184" s="185">
        <f t="shared" si="69"/>
        <v>20.13693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499.70823000000001</v>
      </c>
      <c r="I2184" s="460">
        <v>20.13693</v>
      </c>
      <c r="J2184" s="460">
        <v>91.333479999999994</v>
      </c>
      <c r="K2184" s="460">
        <v>8787.1213800000005</v>
      </c>
      <c r="L2184" s="459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Posuvné interiérové kovanie 1391/120 - 40kg</v>
      </c>
      <c r="C2185" s="185">
        <f t="shared" si="69"/>
        <v>37.9131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37.9131</v>
      </c>
      <c r="J2185" s="460">
        <v>171.95952</v>
      </c>
      <c r="K2185" s="460">
        <v>15909.001630000001</v>
      </c>
      <c r="L2185" s="459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Posuvné interiérové kovanie 1391/155 40kg</v>
      </c>
      <c r="C2186" s="185">
        <f t="shared" si="69"/>
        <v>43.408549999999998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43.408549999999998</v>
      </c>
      <c r="J2186" s="460">
        <v>196.88471000000001</v>
      </c>
      <c r="K2186" s="460">
        <v>18188.088299999999</v>
      </c>
      <c r="L2186" s="459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Posuvné interiérové kovanie 1391/190 40kg</v>
      </c>
      <c r="C2187" s="185">
        <f t="shared" si="69"/>
        <v>48.757939999999998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>
        <v>20144.321779999998</v>
      </c>
      <c r="L2187" s="459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Posuvné interiérové kovanie 1391/230 40kg</v>
      </c>
      <c r="C2188" s="185">
        <f t="shared" si="69"/>
        <v>55.012709999999998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>
        <v>22742.013299999999</v>
      </c>
      <c r="L2188" s="459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Posuvné interiérové kovanie 1391/280 40kg</v>
      </c>
      <c r="C2189" s="185">
        <f t="shared" si="69"/>
        <v>62.404040000000002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>
        <v>24999.859680000001</v>
      </c>
      <c r="L2189" s="459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Posuv.int.kov. 1391/330 - 40kg</v>
      </c>
      <c r="C2190" s="185">
        <f t="shared" si="69"/>
        <v>70.021709999999999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>
        <v>27895.97783</v>
      </c>
      <c r="L2190" s="459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U profil oceľový 2m strieborný</v>
      </c>
      <c r="C2191" s="185">
        <f t="shared" si="69"/>
        <v>16.91469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>
        <v>448.43736999999999</v>
      </c>
      <c r="I2191" s="460">
        <v>16.91469</v>
      </c>
      <c r="J2191" s="460">
        <v>57.708179999999999</v>
      </c>
      <c r="K2191" s="460">
        <v>6550.51548</v>
      </c>
      <c r="L2191" s="459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str">
        <f t="shared" si="68"/>
        <v>SEVROLL sada Herkules plus 40kg pre 2 krídla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str">
        <f t="shared" si="68"/>
        <v>SEVROLL vodítko pre skládacie dvere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stredový záves pružinový strieborný</v>
      </c>
      <c r="C2194" s="185">
        <f t="shared" si="69"/>
        <v>3.3569200000000001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1300.0254199999999</v>
      </c>
      <c r="L2194" s="459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str">
        <f t="shared" si="68"/>
        <v>SEVROLL Herkules plus horné vedenie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– pliešok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>
        <v>0</v>
      </c>
      <c r="I2196" s="460">
        <v>0</v>
      </c>
      <c r="J2196" s="460">
        <v>0</v>
      </c>
      <c r="K2196" s="460">
        <v>0</v>
      </c>
      <c r="L2196" s="459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S-sada kovania S80SC vrátane tlmiča</v>
      </c>
      <c r="C2201" s="185">
        <f t="shared" si="69"/>
        <v>65.888769999999994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>
        <v>1613.248</v>
      </c>
      <c r="I2201" s="460">
        <v>65.888769999999994</v>
      </c>
      <c r="J2201" s="460">
        <v>298.36856</v>
      </c>
      <c r="K2201" s="460">
        <v>27971.638719999999</v>
      </c>
      <c r="L2201" s="459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bočná krytka profilu Single+pozic.</v>
      </c>
      <c r="C2207" s="185">
        <f t="shared" si="69"/>
        <v>27.01146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10460.66942</v>
      </c>
      <c r="L2207" s="459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 S11 strieborný elox 2,7m</v>
      </c>
      <c r="C2208" s="185">
        <f t="shared" si="69"/>
        <v>29.495329999999999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>
        <v>722.17600000000004</v>
      </c>
      <c r="I2208" s="460">
        <v>29.495329999999999</v>
      </c>
      <c r="J2208" s="460">
        <v>133.56572</v>
      </c>
      <c r="K2208" s="460">
        <v>12521.6</v>
      </c>
      <c r="L2208" s="459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>WC zatvárač s indikátorom 12-18mm</v>
      </c>
      <c r="C2212" s="185">
        <f t="shared" si="69"/>
        <v>30.995999999999999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144.50549000000001</v>
      </c>
      <c r="K2212" s="460">
        <v>12345.20227</v>
      </c>
      <c r="L2212" s="459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 Zatvárač s indikátorom obsadené/voľné, pre odsadený  záves, pre lamino 12 mm</v>
      </c>
      <c r="C2213" s="185">
        <f t="shared" si="69"/>
        <v>35.257950000000001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>
        <v>919.10910000000001</v>
      </c>
      <c r="I2213" s="460">
        <v>35.257950000000001</v>
      </c>
      <c r="J2213" s="460">
        <v>164.37499</v>
      </c>
      <c r="K2213" s="460">
        <v>14042.66777</v>
      </c>
      <c r="L2213" s="459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WC Dverný doraz</v>
      </c>
      <c r="C2215" s="185">
        <f t="shared" si="69"/>
        <v>4.3910999999999998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20.471620000000001</v>
      </c>
      <c r="K2215" s="460">
        <v>1748.9036599999999</v>
      </c>
      <c r="L2215" s="459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Dverná úchytka H38</v>
      </c>
      <c r="C2216" s="185">
        <f t="shared" si="69"/>
        <v>24.538499999999999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114.40018000000001</v>
      </c>
      <c r="K2216" s="460">
        <v>9773.2851300000002</v>
      </c>
      <c r="L2216" s="459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uholník (prichytenie ku stene)</v>
      </c>
      <c r="C2217" s="185">
        <f t="shared" si="69"/>
        <v>5.1660000000000004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24.084240000000001</v>
      </c>
      <c r="K2217" s="460">
        <v>2057.5337199999999</v>
      </c>
      <c r="L2217" s="459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 záves ľavý (skrutky) H70 12 mm</v>
      </c>
      <c r="C2218" s="185">
        <f t="shared" si="69"/>
        <v>25.055099999999999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116.8086</v>
      </c>
      <c r="K2218" s="460">
        <v>9979.0385000000006</v>
      </c>
      <c r="L2218" s="459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 záves pravý (skrutky) H70 12 mm</v>
      </c>
      <c r="C2219" s="185">
        <f t="shared" si="69"/>
        <v>25.055099999999999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116.8086</v>
      </c>
      <c r="K2219" s="460">
        <v>9979.0385000000006</v>
      </c>
      <c r="L2219" s="459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Záves ľavý (vruty) SH70 12 mm</v>
      </c>
      <c r="C2220" s="185">
        <f t="shared" si="69"/>
        <v>25.055099999999999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116.8086</v>
      </c>
      <c r="K2220" s="460">
        <v>9979.0385000000006</v>
      </c>
      <c r="L2220" s="459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Záves pravý (vruty) SH70 12 mm</v>
      </c>
      <c r="C2221" s="185">
        <f t="shared" si="69"/>
        <v>25.055099999999999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116.8086</v>
      </c>
      <c r="K2221" s="460">
        <v>9979.0385000000006</v>
      </c>
      <c r="L2221" s="459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 záves ľavý odsadený (vruty) VSH70</v>
      </c>
      <c r="C2222" s="185">
        <f t="shared" si="69"/>
        <v>25.055099999999999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>
        <v>653.13980000000004</v>
      </c>
      <c r="I2222" s="460">
        <v>25.055099999999999</v>
      </c>
      <c r="J2222" s="460">
        <v>116.8086</v>
      </c>
      <c r="K2222" s="460">
        <v>9979.0385000000006</v>
      </c>
      <c r="L2222" s="459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 záves pravý odsadený (vruty) VSH70</v>
      </c>
      <c r="C2223" s="185">
        <f t="shared" si="69"/>
        <v>25.055099999999999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653.13980000000004</v>
      </c>
      <c r="I2223" s="460">
        <v>25.055099999999999</v>
      </c>
      <c r="J2223" s="460">
        <v>116.8086</v>
      </c>
      <c r="K2223" s="460">
        <v>9979.0385000000006</v>
      </c>
      <c r="L2223" s="459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Spojovacia trubka 32 mm - 3 m</v>
      </c>
      <c r="C2225" s="185">
        <f t="shared" si="69"/>
        <v>67.158000000000001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313.09523999999999</v>
      </c>
      <c r="K2225" s="460">
        <v>26747.93823</v>
      </c>
      <c r="L2225" s="459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Prichytenie trubky na stenu</v>
      </c>
      <c r="C2226" s="185">
        <f t="shared" si="69"/>
        <v>5.9409000000000001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27.69689</v>
      </c>
      <c r="K2226" s="460">
        <v>2366.1637700000001</v>
      </c>
      <c r="L2226" s="459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Rohový spoj trubky 90 stupňov</v>
      </c>
      <c r="C2227" s="185">
        <f t="shared" si="69"/>
        <v>23.582789999999999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109.94459999999999</v>
      </c>
      <c r="K2227" s="460">
        <v>9392.6412700000001</v>
      </c>
      <c r="L2227" s="459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Spojnice trubky T</v>
      </c>
      <c r="C2228" s="185">
        <f t="shared" si="69"/>
        <v>23.582789999999999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93.32647</v>
      </c>
      <c r="K2228" s="460">
        <v>9392.6412700000001</v>
      </c>
      <c r="L2228" s="459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horná upevňovacia svorka 90° pre KD 12mm</v>
      </c>
      <c r="C2234" s="185">
        <f t="shared" si="69"/>
        <v>24.796800000000001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115.6044</v>
      </c>
      <c r="K2234" s="460">
        <v>9876.1617999999999</v>
      </c>
      <c r="L2234" s="459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S-S15-úch.profil+krycí pr. alu 2,7m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>
        <v>0</v>
      </c>
      <c r="I2235" s="460">
        <v>0</v>
      </c>
      <c r="J2235" s="460">
        <v>0</v>
      </c>
      <c r="K2235" s="460">
        <v>0</v>
      </c>
      <c r="L2235" s="459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S-sada kovania S55A</v>
      </c>
      <c r="C2236" s="185">
        <f t="shared" si="69"/>
        <v>12.19061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298.48</v>
      </c>
      <c r="I2236" s="460">
        <v>12.19061</v>
      </c>
      <c r="J2236" s="460">
        <v>55.203560000000003</v>
      </c>
      <c r="K2236" s="460">
        <v>5175.2580600000001</v>
      </c>
      <c r="L2236" s="459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IC-spojka na šikmé Comfort hliníkové dvere</v>
      </c>
      <c r="C2237" s="185">
        <f t="shared" si="69"/>
        <v>5.4726999999999997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>
        <v>140.61250000000001</v>
      </c>
      <c r="I2237" s="460">
        <v>5.4726999999999997</v>
      </c>
      <c r="J2237" s="460">
        <v>30.178920000000002</v>
      </c>
      <c r="K2237" s="460">
        <v>0</v>
      </c>
      <c r="L2237" s="459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S-karáč dorazový nízky 12,8x4,6 mm šedý</v>
      </c>
      <c r="C2238" s="185">
        <f t="shared" si="69"/>
        <v>0.47572999999999999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11.648</v>
      </c>
      <c r="I2238" s="460">
        <v>0.47572999999999999</v>
      </c>
      <c r="J2238" s="460">
        <v>2.15428</v>
      </c>
      <c r="K2238" s="460">
        <v>201.96127999999999</v>
      </c>
      <c r="L2238" s="459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IC-úchytová lišta Portland 10mm 2,7m strieborná</v>
      </c>
      <c r="C2239" s="185">
        <f t="shared" si="69"/>
        <v>12.4983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>
        <v>321.125</v>
      </c>
      <c r="I2239" s="460">
        <v>12.4983</v>
      </c>
      <c r="J2239" s="460">
        <v>68.921360000000007</v>
      </c>
      <c r="K2239" s="460">
        <v>0</v>
      </c>
      <c r="L2239" s="459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S-obojstranný tlmič Slidix Centro T25 S55/S60/S65</v>
      </c>
      <c r="C2241" s="185">
        <f t="shared" si="69"/>
        <v>68.624229999999997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>
        <v>1680.2239999999999</v>
      </c>
      <c r="I2241" s="460">
        <v>68.624229999999997</v>
      </c>
      <c r="J2241" s="460">
        <v>310.75572</v>
      </c>
      <c r="K2241" s="460">
        <v>29132.916130000001</v>
      </c>
      <c r="L2241" s="459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IC-spodné vedenie  3m arktické striebro</v>
      </c>
      <c r="C2247" s="185">
        <f t="shared" si="71"/>
        <v>8.8203300000000002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>
        <v>226.625</v>
      </c>
      <c r="I2247" s="460">
        <v>8.8203300000000002</v>
      </c>
      <c r="J2247" s="460">
        <v>48.639319999999998</v>
      </c>
      <c r="K2247" s="460">
        <v>0</v>
      </c>
      <c r="L2247" s="459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IC-vodiaca lišta 10mm, 2,4m elox str.</v>
      </c>
      <c r="C2248" s="185">
        <f t="shared" si="71"/>
        <v>4.1764200000000002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>
        <v>93.496600000000001</v>
      </c>
      <c r="I2248" s="460">
        <v>4.1764200000000002</v>
      </c>
      <c r="J2248" s="460">
        <v>15.77492</v>
      </c>
      <c r="K2248" s="460">
        <v>0</v>
      </c>
      <c r="L2248" s="459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spodný profil 3m elox strieborný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>
        <v>0</v>
      </c>
      <c r="I2249" s="460">
        <v>0</v>
      </c>
      <c r="J2249" s="460">
        <v>0</v>
      </c>
      <c r="K2249" s="460">
        <v>0</v>
      </c>
      <c r="L2249" s="459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tlmič</v>
      </c>
      <c r="C2251" s="185">
        <f t="shared" si="71"/>
        <v>22.938279999999999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>
        <v>561.63016000000005</v>
      </c>
      <c r="I2251" s="460">
        <v>22.938279999999999</v>
      </c>
      <c r="J2251" s="460">
        <v>103.87293</v>
      </c>
      <c r="K2251" s="460">
        <v>9737.9422799999993</v>
      </c>
      <c r="L2251" s="459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221-022 sada Apollo 2/756</v>
      </c>
      <c r="C2253" s="185">
        <f t="shared" si="71"/>
        <v>31.070979999999999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>
        <v>823.74495000000002</v>
      </c>
      <c r="I2253" s="460">
        <v>31.070979999999999</v>
      </c>
      <c r="J2253" s="460">
        <v>106.0055</v>
      </c>
      <c r="K2253" s="460">
        <v>12032.7929</v>
      </c>
      <c r="L2253" s="459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10067-SV sada kovania ZSE-10 Plus</v>
      </c>
      <c r="C2254" s="185">
        <f t="shared" si="71"/>
        <v>66.747969999999995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26603.281200000001</v>
      </c>
      <c r="L2254" s="459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10069-SV sada kovania ZSE-18</v>
      </c>
      <c r="C2255" s="185">
        <f t="shared" si="71"/>
        <v>44.862960000000001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>
        <v>1247.7415100000001</v>
      </c>
      <c r="I2255" s="460">
        <v>44.862960000000001</v>
      </c>
      <c r="J2255" s="460">
        <v>156.62100000000001</v>
      </c>
      <c r="K2255" s="460">
        <v>17880.723620000001</v>
      </c>
      <c r="L2255" s="459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10068-SV sada kovania ZSE-18 Plus</v>
      </c>
      <c r="C2256" s="185">
        <f t="shared" si="71"/>
        <v>65.759110000000007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>
        <v>1828.9111499999999</v>
      </c>
      <c r="I2256" s="460">
        <v>65.759110000000007</v>
      </c>
      <c r="J2256" s="460">
        <v>229.43879999999999</v>
      </c>
      <c r="K2256" s="460">
        <v>26209.158439999999</v>
      </c>
      <c r="L2256" s="459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10084-SV sada kovania ZSE-18 U Plus</v>
      </c>
      <c r="C2257" s="185">
        <f t="shared" si="71"/>
        <v>66.01934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>
        <v>1836.1486299999999</v>
      </c>
      <c r="I2257" s="460">
        <v>66.01934</v>
      </c>
      <c r="J2257" s="460">
        <v>230.29560000000001</v>
      </c>
      <c r="K2257" s="460">
        <v>26312.874950000001</v>
      </c>
      <c r="L2257" s="459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IC-horné vedenie  jednoduché 2m strieborné</v>
      </c>
      <c r="C2258" s="185">
        <f t="shared" si="71"/>
        <v>9.3311700000000002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>
        <v>239.75</v>
      </c>
      <c r="I2258" s="460">
        <v>9.3311700000000002</v>
      </c>
      <c r="J2258" s="460">
        <v>51.45628</v>
      </c>
      <c r="K2258" s="460">
        <v>0</v>
      </c>
      <c r="L2258" s="459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IC-horné vedenie  jednoduché 3m strieborné</v>
      </c>
      <c r="C2259" s="185">
        <f t="shared" si="71"/>
        <v>13.75836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>
        <v>353.5</v>
      </c>
      <c r="I2259" s="460">
        <v>13.75836</v>
      </c>
      <c r="J2259" s="460">
        <v>75.869839999999996</v>
      </c>
      <c r="K2259" s="460">
        <v>0</v>
      </c>
      <c r="L2259" s="459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IC-spodné vedenie  jednoduché 2m strieborné</v>
      </c>
      <c r="C2260" s="185">
        <f t="shared" si="71"/>
        <v>4.2228599999999998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>
        <v>108.5</v>
      </c>
      <c r="I2260" s="460">
        <v>4.2228599999999998</v>
      </c>
      <c r="J2260" s="460">
        <v>23.28678</v>
      </c>
      <c r="K2260" s="460">
        <v>0</v>
      </c>
      <c r="L2260" s="459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IC-spodné vedenie  jednoduché 3m strieborné</v>
      </c>
      <c r="C2261" s="185">
        <f t="shared" si="71"/>
        <v>6.1980700000000004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>
        <v>159.25</v>
      </c>
      <c r="I2261" s="460">
        <v>6.1980700000000004</v>
      </c>
      <c r="J2261" s="460">
        <v>34.178980000000003</v>
      </c>
      <c r="K2261" s="460">
        <v>0</v>
      </c>
      <c r="L2261" s="459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IC-spodné vedenie  jednoduché 5m strieborné</v>
      </c>
      <c r="C2262" s="185">
        <f t="shared" si="71"/>
        <v>9.3992699999999996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>
        <v>241.5</v>
      </c>
      <c r="I2262" s="460">
        <v>9.3992699999999996</v>
      </c>
      <c r="J2262" s="460">
        <v>51.831859999999999</v>
      </c>
      <c r="K2262" s="460">
        <v>0</v>
      </c>
      <c r="L2262" s="459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SALU06 N-dolný vodiaci profil 3m str.</v>
      </c>
      <c r="C2264" s="185">
        <f t="shared" si="71"/>
        <v>17.661519999999999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>
        <v>432.43200000000002</v>
      </c>
      <c r="I2264" s="460">
        <v>17.661519999999999</v>
      </c>
      <c r="J2264" s="460">
        <v>79.977869999999996</v>
      </c>
      <c r="K2264" s="460">
        <v>7497.8129099999996</v>
      </c>
      <c r="L2264" s="459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SALU-S06N KRYCÍ PROFIL 3M ALU</v>
      </c>
      <c r="C2265" s="185">
        <f t="shared" si="71"/>
        <v>6.4223699999999999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>
        <v>157.24799999999999</v>
      </c>
      <c r="I2265" s="460">
        <v>6.4223699999999999</v>
      </c>
      <c r="J2265" s="460">
        <v>29.08287</v>
      </c>
      <c r="K2265" s="460">
        <v>2726.47741</v>
      </c>
      <c r="L2265" s="459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str">
        <f t="shared" si="70"/>
        <v>SEVROLL Alfa II úchytová lišta 100m oliva new (vzorka)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 horná jednokoľaj 5m oliva</v>
      </c>
      <c r="C2270" s="185">
        <f t="shared" si="71"/>
        <v>31.12753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>
        <v>873.06348000000003</v>
      </c>
      <c r="I2270" s="460">
        <v>31.12753</v>
      </c>
      <c r="J2270" s="460">
        <v>163.86473000000001</v>
      </c>
      <c r="K2270" s="460">
        <v>17898.1715</v>
      </c>
      <c r="L2270" s="459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 S08 STRIEBORNÝ 2,7 M</v>
      </c>
      <c r="C2271" s="185">
        <f t="shared" si="71"/>
        <v>15.818059999999999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>
        <v>387.29599999999999</v>
      </c>
      <c r="I2271" s="460">
        <v>15.818059999999999</v>
      </c>
      <c r="J2271" s="460">
        <v>71.629990000000006</v>
      </c>
      <c r="K2271" s="460">
        <v>6414.2082099999998</v>
      </c>
      <c r="L2271" s="459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vod.profil alu elox 2,5m</v>
      </c>
      <c r="C2272" s="185">
        <f t="shared" si="71"/>
        <v>7.7306299999999997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>
        <v>189.28</v>
      </c>
      <c r="I2272" s="460">
        <v>7.7306299999999997</v>
      </c>
      <c r="J2272" s="460">
        <v>35.00714</v>
      </c>
      <c r="K2272" s="460">
        <v>3281.8709600000002</v>
      </c>
      <c r="L2272" s="459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vodiaci profil alu elox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>
        <v>0</v>
      </c>
      <c r="I2273" s="460">
        <v>0</v>
      </c>
      <c r="J2273" s="460">
        <v>0</v>
      </c>
      <c r="K2273" s="460">
        <v>0</v>
      </c>
      <c r="L2273" s="459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PROFIL S30 DVOJTÝ ELOX. 4,5 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>
        <v>0</v>
      </c>
      <c r="I2274" s="460">
        <v>0</v>
      </c>
      <c r="J2274" s="460">
        <v>0</v>
      </c>
      <c r="K2274" s="460">
        <v>0</v>
      </c>
      <c r="L2274" s="459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S-kartáč protiprachový vysoký 6,7x12mm sivý</v>
      </c>
      <c r="C2275" s="185">
        <f t="shared" si="71"/>
        <v>0.77305999999999997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18.928000000000001</v>
      </c>
      <c r="I2275" s="460">
        <v>0.77305999999999997</v>
      </c>
      <c r="J2275" s="460">
        <v>3.5007199999999998</v>
      </c>
      <c r="K2275" s="460">
        <v>332.31434999999999</v>
      </c>
      <c r="L2275" s="459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tlmič</v>
      </c>
      <c r="C2276" s="185">
        <f t="shared" si="71"/>
        <v>22.95402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>
        <v>562.01599999999996</v>
      </c>
      <c r="I2276" s="460">
        <v>22.95402</v>
      </c>
      <c r="J2276" s="460">
        <v>103.94428000000001</v>
      </c>
      <c r="K2276" s="460">
        <v>9744.6322700000001</v>
      </c>
      <c r="L2276" s="459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S-Salu 06(S06)-DOLNÝ VOD.profil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>
        <v>0</v>
      </c>
      <c r="I2354" s="460">
        <v>0</v>
      </c>
      <c r="J2354" s="460">
        <v>0</v>
      </c>
      <c r="K2354" s="460">
        <v>0</v>
      </c>
      <c r="L2354" s="459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S-Salu 06(S06)-DOLNÝ VOD.profil 3,5m str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>
        <v>0</v>
      </c>
      <c r="I2355" s="460">
        <v>0</v>
      </c>
      <c r="J2355" s="460">
        <v>0</v>
      </c>
      <c r="K2355" s="460">
        <v>0</v>
      </c>
      <c r="L2355" s="459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ZR10 sada pre rozbalovacie dvere</v>
      </c>
      <c r="C2356" s="185">
        <f t="shared" si="73"/>
        <v>20.818079999999998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8297.3196100000005</v>
      </c>
      <c r="L2356" s="459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horný vodiaci profil 2m strieborný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>
        <v>0</v>
      </c>
      <c r="I2357" s="460">
        <v>0</v>
      </c>
      <c r="J2357" s="460">
        <v>0</v>
      </c>
      <c r="K2357" s="460">
        <v>0</v>
      </c>
      <c r="L2357" s="459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S-S05 -horný vod.profil 2,5m,str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>
        <v>0</v>
      </c>
      <c r="I2358" s="460">
        <v>0</v>
      </c>
      <c r="J2358" s="460">
        <v>0</v>
      </c>
      <c r="K2358" s="460">
        <v>0</v>
      </c>
      <c r="L2358" s="459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S-S05 -horný vod.profil 3m,str</v>
      </c>
      <c r="C2359" s="185">
        <f t="shared" si="73"/>
        <v>44.059249999999999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991.53599999999994</v>
      </c>
      <c r="I2359" s="460">
        <v>44.059249999999999</v>
      </c>
      <c r="J2359" s="460">
        <v>234.77198999999999</v>
      </c>
      <c r="K2359" s="460">
        <v>17191.954849999998</v>
      </c>
      <c r="L2359" s="459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dolný vodiaci profil 2m strieborný</v>
      </c>
      <c r="C2360" s="185">
        <f t="shared" si="73"/>
        <v>14.77941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74.000470000000007</v>
      </c>
      <c r="K2360" s="460">
        <v>7130.7804500000002</v>
      </c>
      <c r="L2360" s="459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S-S06 -horný vod.profil 2,5m,str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>
        <v>0</v>
      </c>
      <c r="I2361" s="460">
        <v>0</v>
      </c>
      <c r="J2361" s="460">
        <v>0</v>
      </c>
      <c r="K2361" s="460">
        <v>0</v>
      </c>
      <c r="L2361" s="459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S-S06 -dolný vod.profil alu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>
        <v>0</v>
      </c>
      <c r="I2362" s="460">
        <v>0</v>
      </c>
      <c r="J2362" s="460">
        <v>0</v>
      </c>
      <c r="K2362" s="460">
        <v>0</v>
      </c>
      <c r="L2362" s="459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úchytový profil + krycí profil alu 2,7m</v>
      </c>
      <c r="C2363" s="185">
        <f t="shared" si="73"/>
        <v>27.889749999999999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>
        <v>682.86400000000003</v>
      </c>
      <c r="I2363" s="460">
        <v>27.889749999999999</v>
      </c>
      <c r="J2363" s="460">
        <v>127.52678</v>
      </c>
      <c r="K2363" s="460">
        <v>12288.645500000001</v>
      </c>
      <c r="L2363" s="459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horný a stredná profil 4/18mm 2m strieborný</v>
      </c>
      <c r="C2364" s="185">
        <f t="shared" si="73"/>
        <v>18.940950000000001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>
        <v>496.44094999999999</v>
      </c>
      <c r="I2364" s="460">
        <v>18.940950000000001</v>
      </c>
      <c r="J2364" s="460">
        <v>94.837329999999994</v>
      </c>
      <c r="K2364" s="460">
        <v>7608.7742099999996</v>
      </c>
      <c r="L2364" s="459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horný a stredný profil 4/18mm 3m strieborný</v>
      </c>
      <c r="C2365" s="185">
        <f t="shared" si="73"/>
        <v>19.267119999999998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471.74400000000003</v>
      </c>
      <c r="I2365" s="460">
        <v>19.267119999999998</v>
      </c>
      <c r="J2365" s="460">
        <v>87.248580000000004</v>
      </c>
      <c r="K2365" s="460">
        <v>8179.4322700000002</v>
      </c>
      <c r="L2365" s="459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dolný profil 4/18mm 2m strieborný</v>
      </c>
      <c r="C2366" s="185">
        <f t="shared" si="73"/>
        <v>26.878820000000001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>
        <v>699.54503</v>
      </c>
      <c r="I2366" s="460">
        <v>26.878820000000001</v>
      </c>
      <c r="J2366" s="460">
        <v>133.63722000000001</v>
      </c>
      <c r="K2366" s="460">
        <v>12877.455260000001</v>
      </c>
      <c r="L2366" s="459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dolný profil 4/18mm 3m  strieborný</v>
      </c>
      <c r="C2367" s="185">
        <f t="shared" si="73"/>
        <v>40.318219999999997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987.16800000000001</v>
      </c>
      <c r="I2367" s="460">
        <v>40.318219999999997</v>
      </c>
      <c r="J2367" s="460">
        <v>182.57570999999999</v>
      </c>
      <c r="K2367" s="460">
        <v>17116.219359999999</v>
      </c>
      <c r="L2367" s="459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S-sada kovania S60</v>
      </c>
      <c r="C2368" s="185">
        <f t="shared" si="73"/>
        <v>10.40662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>
        <v>254.8</v>
      </c>
      <c r="I2368" s="460">
        <v>10.40662</v>
      </c>
      <c r="J2368" s="460">
        <v>47.125010000000003</v>
      </c>
      <c r="K2368" s="460">
        <v>4403.1667900000002</v>
      </c>
      <c r="L2368" s="459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SALU-S06N KRYCÍ PROFIL 2,5M ALU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>
        <v>0</v>
      </c>
      <c r="I2369" s="460">
        <v>0</v>
      </c>
      <c r="J2369" s="460">
        <v>0</v>
      </c>
      <c r="K2369" s="460">
        <v>0</v>
      </c>
      <c r="L2369" s="459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dolní profil 4/18mm 3,5m strieborný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>
        <v>0</v>
      </c>
      <c r="I2370" s="460">
        <v>0</v>
      </c>
      <c r="J2370" s="460">
        <v>0</v>
      </c>
      <c r="K2370" s="460">
        <v>0</v>
      </c>
      <c r="L2370" s="459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SALU06 NN-DOLNÝ VOD.PROFIL 3,5M ALU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>
        <v>0</v>
      </c>
      <c r="I2371" s="460">
        <v>0</v>
      </c>
      <c r="J2371" s="460">
        <v>0</v>
      </c>
      <c r="K2371" s="460">
        <v>0</v>
      </c>
      <c r="L2371" s="459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SALU-S06N KRYCÍ PROFIL 3,5M ALU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>
        <v>0</v>
      </c>
      <c r="I2372" s="460">
        <v>0</v>
      </c>
      <c r="J2372" s="460">
        <v>0</v>
      </c>
      <c r="K2372" s="460">
        <v>0</v>
      </c>
      <c r="L2372" s="459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S-65 horný a stredný profil 3,5m strieborný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>
        <v>0</v>
      </c>
      <c r="I2373" s="460">
        <v>0</v>
      </c>
      <c r="J2373" s="460">
        <v>0</v>
      </c>
      <c r="K2373" s="460">
        <v>0</v>
      </c>
      <c r="L2373" s="459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S-S65-dolný profil 4/18mm 3,5m strieborný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>
        <v>0</v>
      </c>
      <c r="I2374" s="460">
        <v>0</v>
      </c>
      <c r="J2374" s="460">
        <v>0</v>
      </c>
      <c r="K2374" s="460">
        <v>0</v>
      </c>
      <c r="L2374" s="459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sada 3 kr.,max.21mm,50kg</v>
      </c>
      <c r="C2381" s="185">
        <f t="shared" si="75"/>
        <v>14.155200000000001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>
        <v>320.05777</v>
      </c>
      <c r="I2381" s="460">
        <v>14.155200000000001</v>
      </c>
      <c r="J2381" s="460">
        <v>76.023960000000002</v>
      </c>
      <c r="K2381" s="460">
        <v>5000.9026800000001</v>
      </c>
      <c r="L2381" s="459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sada 3 kr.,max.28mm,50kg</v>
      </c>
      <c r="C2382" s="185">
        <f t="shared" si="75"/>
        <v>9.8624700000000001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>
        <v>222.99659</v>
      </c>
      <c r="I2382" s="460">
        <v>9.8624700000000001</v>
      </c>
      <c r="J2382" s="460">
        <v>77.249030000000005</v>
      </c>
      <c r="K2382" s="460">
        <v>3484.32168</v>
      </c>
      <c r="L2382" s="459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sada 2 tlmičov 40 Nm</v>
      </c>
      <c r="C2383" s="185">
        <f t="shared" si="75"/>
        <v>9.6823399999999999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>
        <v>218.92383000000001</v>
      </c>
      <c r="I2383" s="460">
        <v>9.6823399999999999</v>
      </c>
      <c r="J2383" s="460">
        <v>52.00141</v>
      </c>
      <c r="K2383" s="460">
        <v>3420.68478</v>
      </c>
      <c r="L2383" s="459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horné vedenie alu elox 3 m</v>
      </c>
      <c r="C2386" s="185">
        <f t="shared" si="75"/>
        <v>16.25855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>
        <v>5744.0002800000002</v>
      </c>
      <c r="L2386" s="459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spodné vedenie alu elox 3 m</v>
      </c>
      <c r="C2387" s="185">
        <f t="shared" si="75"/>
        <v>9.8624700000000001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>
        <v>222.99659</v>
      </c>
      <c r="I2387" s="460">
        <v>9.8624700000000001</v>
      </c>
      <c r="J2387" s="460">
        <v>52.968829999999997</v>
      </c>
      <c r="K2387" s="460">
        <v>3484.32168</v>
      </c>
      <c r="L2387" s="459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IC-lišta Standard 10mm wenge 2,75m</v>
      </c>
      <c r="C2391" s="185">
        <f t="shared" si="75"/>
        <v>4.54298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>
        <v>116.72499999999999</v>
      </c>
      <c r="I2391" s="460">
        <v>4.54298</v>
      </c>
      <c r="J2391" s="460">
        <v>25.052060000000001</v>
      </c>
      <c r="K2391" s="460">
        <v>0</v>
      </c>
      <c r="L2391" s="459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IC-horné vedenie WE 10mm wenge 2m</v>
      </c>
      <c r="C2392" s="185">
        <f t="shared" si="75"/>
        <v>17.31373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>
        <v>444.85</v>
      </c>
      <c r="I2392" s="460">
        <v>17.31373</v>
      </c>
      <c r="J2392" s="460">
        <v>95.475800000000007</v>
      </c>
      <c r="K2392" s="460">
        <v>0</v>
      </c>
      <c r="L2392" s="459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IC-spodné vedenie wenge 2m</v>
      </c>
      <c r="C2393" s="185">
        <f t="shared" si="75"/>
        <v>6.6101400000000003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>
        <v>169.83750000000001</v>
      </c>
      <c r="I2393" s="460">
        <v>6.6101400000000003</v>
      </c>
      <c r="J2393" s="460">
        <v>36.451320000000003</v>
      </c>
      <c r="K2393" s="460">
        <v>0</v>
      </c>
      <c r="L2393" s="459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vodorovná lišta wenge 2,4m</v>
      </c>
      <c r="C2394" s="185">
        <f t="shared" si="75"/>
        <v>3.9708600000000001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>
        <v>102.02500000000001</v>
      </c>
      <c r="I2394" s="460">
        <v>3.9708600000000001</v>
      </c>
      <c r="J2394" s="460">
        <v>21.897079999999999</v>
      </c>
      <c r="K2394" s="460">
        <v>0</v>
      </c>
      <c r="L2394" s="459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IC-krycia lišta 14mm 3,6m anodovaný šampáň</v>
      </c>
      <c r="C2395" s="185">
        <f t="shared" si="75"/>
        <v>3.9163600000000001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>
        <v>100.625</v>
      </c>
      <c r="I2395" s="460">
        <v>3.9163600000000001</v>
      </c>
      <c r="J2395" s="460">
        <v>21.596620000000001</v>
      </c>
      <c r="K2395" s="460">
        <v>0</v>
      </c>
      <c r="L2395" s="459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IC-deliaci profil WE wenge 2,75m</v>
      </c>
      <c r="C2396" s="185">
        <f t="shared" si="75"/>
        <v>7.2231399999999999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>
        <v>185.58750000000001</v>
      </c>
      <c r="I2396" s="460">
        <v>7.2231399999999999</v>
      </c>
      <c r="J2396" s="460">
        <v>39.831659999999999</v>
      </c>
      <c r="K2396" s="460">
        <v>0</v>
      </c>
      <c r="L2396" s="459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typ S 1200-1799mm sada kovanie + vedenia</v>
      </c>
      <c r="C2398" s="185">
        <f t="shared" si="75"/>
        <v>1186.66218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32567.605179999999</v>
      </c>
      <c r="I2398" s="460">
        <v>1186.66218</v>
      </c>
      <c r="J2398" s="460">
        <v>4843.1929200000004</v>
      </c>
      <c r="K2398" s="460">
        <v>540183.06091</v>
      </c>
      <c r="L2398" s="459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typ M 1800-2199mm sada kovanie + vedenia</v>
      </c>
      <c r="C2399" s="185">
        <f t="shared" si="75"/>
        <v>1243.6415199999999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34131.387150000002</v>
      </c>
      <c r="I2399" s="460">
        <v>1243.6415199999999</v>
      </c>
      <c r="J2399" s="460">
        <v>5075.7460199999996</v>
      </c>
      <c r="K2399" s="460">
        <v>571924.43044000003</v>
      </c>
      <c r="L2399" s="459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typ L 2200-2400mm sada kovanie + vedenia</v>
      </c>
      <c r="C2400" s="185">
        <f t="shared" si="75"/>
        <v>1272.62032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34926.701150000001</v>
      </c>
      <c r="I2400" s="460">
        <v>1272.62032</v>
      </c>
      <c r="J2400" s="460">
        <v>5194.01872</v>
      </c>
      <c r="K2400" s="460">
        <v>561912.88303999999</v>
      </c>
      <c r="L2400" s="459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S-S20/30 alu lišta dvojitá 6m elox</v>
      </c>
      <c r="C2401" s="185">
        <f t="shared" si="75"/>
        <v>82.688029999999998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>
        <v>2024.568</v>
      </c>
      <c r="I2401" s="460">
        <v>82.688029999999998</v>
      </c>
      <c r="J2401" s="460">
        <v>374.44179000000003</v>
      </c>
      <c r="K2401" s="460">
        <v>35103.396769999999</v>
      </c>
      <c r="L2401" s="459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222618 Wilson Držiak tyče</v>
      </c>
      <c r="C2402" s="185">
        <f t="shared" si="75"/>
        <v>2.49817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>
        <v>69.479820000000004</v>
      </c>
      <c r="I2402" s="460">
        <v>2.49817</v>
      </c>
      <c r="J2402" s="460">
        <v>8.5905699999999996</v>
      </c>
      <c r="K2402" s="460">
        <v>995.67850999999996</v>
      </c>
      <c r="L2402" s="459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222615 Wilson nosník 2108mm strieborný</v>
      </c>
      <c r="C2403" s="185">
        <f t="shared" si="75"/>
        <v>16.290150000000001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>
        <v>453.06625000000003</v>
      </c>
      <c r="I2403" s="460">
        <v>16.290150000000001</v>
      </c>
      <c r="J2403" s="460">
        <v>56.017679999999999</v>
      </c>
      <c r="K2403" s="460">
        <v>6492.6527699999997</v>
      </c>
      <c r="L2403" s="459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222616 Wilson konzola 300mm strieborná</v>
      </c>
      <c r="C2404" s="185">
        <f t="shared" si="75"/>
        <v>3.9294099999999998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>
        <v>109.28594</v>
      </c>
      <c r="I2404" s="460">
        <v>3.9294099999999998</v>
      </c>
      <c r="J2404" s="460">
        <v>13.51225</v>
      </c>
      <c r="K2404" s="460">
        <v>1566.11904</v>
      </c>
      <c r="L2404" s="459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222617 Wilson konzola 500mm strieborná</v>
      </c>
      <c r="C2405" s="185">
        <f t="shared" si="75"/>
        <v>6.4015599999999999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>
        <v>178.04201</v>
      </c>
      <c r="I2405" s="460">
        <v>6.4015599999999999</v>
      </c>
      <c r="J2405" s="460">
        <v>22.013339999999999</v>
      </c>
      <c r="K2405" s="460">
        <v>2551.4259499999998</v>
      </c>
      <c r="L2405" s="459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222619 Wilson tyč priemer 25mm 1,2m strieborná</v>
      </c>
      <c r="C2406" s="185">
        <f t="shared" si="75"/>
        <v>7.0781499999999999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>
        <v>196.85945000000001</v>
      </c>
      <c r="I2406" s="460">
        <v>7.0781499999999999</v>
      </c>
      <c r="J2406" s="460">
        <v>24.339950000000002</v>
      </c>
      <c r="K2406" s="460">
        <v>2821.0885899999998</v>
      </c>
      <c r="L2406" s="459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222620 Wilson montažný klip silver</v>
      </c>
      <c r="C2407" s="185">
        <f t="shared" si="75"/>
        <v>0.44238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>
        <v>12.30372</v>
      </c>
      <c r="I2407" s="460">
        <v>0.44238</v>
      </c>
      <c r="J2407" s="460">
        <v>1.52125</v>
      </c>
      <c r="K2407" s="460">
        <v>176.31816000000001</v>
      </c>
      <c r="L2407" s="459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222621 Wilson záslepka tyče</v>
      </c>
      <c r="C2408" s="185">
        <f t="shared" si="75"/>
        <v>1.1970400000000001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490.61698000000001</v>
      </c>
      <c r="L2408" s="459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krycí profil alu 2m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>
        <v>0</v>
      </c>
      <c r="I2409" s="460">
        <v>0</v>
      </c>
      <c r="J2409" s="460">
        <v>0</v>
      </c>
      <c r="K2409" s="460">
        <v>0</v>
      </c>
      <c r="L2409" s="459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IC-úchytová lišta Standard 2,75m 4mm arktik strieborný</v>
      </c>
      <c r="C2411" s="185">
        <f t="shared" si="75"/>
        <v>5.3864200000000002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>
        <v>120.5844</v>
      </c>
      <c r="I2411" s="460">
        <v>5.3864200000000002</v>
      </c>
      <c r="J2411" s="460">
        <v>23.60604</v>
      </c>
      <c r="K2411" s="460">
        <v>0</v>
      </c>
      <c r="L2411" s="459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IC-sada vozíkov Standard/Classic 1 krídl</v>
      </c>
      <c r="C2412" s="185">
        <f t="shared" si="75"/>
        <v>10.22086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>
        <v>261.625</v>
      </c>
      <c r="I2412" s="460">
        <v>10.22086</v>
      </c>
      <c r="J2412" s="460">
        <v>60.787520000000001</v>
      </c>
      <c r="K2412" s="460">
        <v>5366.4881999999998</v>
      </c>
      <c r="L2412" s="459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horný vodiaci profil 1,5m strieborný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>
        <v>0</v>
      </c>
      <c r="I2414" s="460">
        <v>0</v>
      </c>
      <c r="J2414" s="460">
        <v>0</v>
      </c>
      <c r="K2414" s="460">
        <v>0</v>
      </c>
      <c r="L2414" s="459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spodný profil 1,5m elox strieborný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>
        <v>0</v>
      </c>
      <c r="I2415" s="460">
        <v>0</v>
      </c>
      <c r="J2415" s="460">
        <v>0</v>
      </c>
      <c r="K2415" s="460">
        <v>0</v>
      </c>
      <c r="L2415" s="459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krycí profil (maska) 1,5m strieborný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>
        <v>0</v>
      </c>
      <c r="I2416" s="460">
        <v>0</v>
      </c>
      <c r="J2416" s="460">
        <v>0</v>
      </c>
      <c r="K2416" s="460">
        <v>0</v>
      </c>
      <c r="L2416" s="459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horný a stredný profil 2,5m strieborný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>
        <v>0</v>
      </c>
      <c r="I2417" s="460">
        <v>0</v>
      </c>
      <c r="J2417" s="460">
        <v>0</v>
      </c>
      <c r="K2417" s="460">
        <v>0</v>
      </c>
      <c r="L2417" s="459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dolný profil 4/18mm 2,5m strieborný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>
        <v>0</v>
      </c>
      <c r="I2418" s="460">
        <v>0</v>
      </c>
      <c r="J2418" s="460">
        <v>0</v>
      </c>
      <c r="K2418" s="460">
        <v>0</v>
      </c>
      <c r="L2418" s="459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PROFIL ALU S30 DVOJITÝ SUROVÝ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>
        <v>0</v>
      </c>
      <c r="I2420" s="460">
        <v>0</v>
      </c>
      <c r="J2420" s="460">
        <v>0</v>
      </c>
      <c r="K2420" s="460">
        <v>0</v>
      </c>
      <c r="L2420" s="459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str">
        <f t="shared" si="74"/>
        <v>SEVROLL Wilson A - kompletná sada políc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str">
        <f t="shared" si="74"/>
        <v>SEVROLL Wilson B - kompletná sada políc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str">
        <f t="shared" si="74"/>
        <v>SEVROLL Wilson C - kompletná sada políc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str">
        <f t="shared" si="74"/>
        <v>SEVROLL Wilson D - kompletná sada políc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str">
        <f t="shared" si="74"/>
        <v>SEVROLL Wilson E - kompletná sada políc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str">
        <f t="shared" si="74"/>
        <v>SEVROLL Wilson F - kompletná sada políc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DRŽIAK LIŠTY 1390 (40 kg)</v>
      </c>
      <c r="C2427" s="185">
        <f t="shared" si="75"/>
        <v>1.1316999999999999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>
        <v>28.083680000000001</v>
      </c>
      <c r="I2427" s="460">
        <v>1.1316999999999999</v>
      </c>
      <c r="J2427" s="460">
        <v>5.1329500000000001</v>
      </c>
      <c r="K2427" s="460">
        <v>493.83789999999999</v>
      </c>
      <c r="L2427" s="459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posuvné kovanie 1030 2 dvere</v>
      </c>
      <c r="C2428" s="185">
        <f t="shared" si="75"/>
        <v>11.078060000000001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posuvné kovanie 1030 3 dvere</v>
      </c>
      <c r="C2429" s="185">
        <f t="shared" si="75"/>
        <v>16.63043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lišta zv.široká (Classic) biela 2,75m</v>
      </c>
      <c r="C2430" s="185">
        <f t="shared" si="75"/>
        <v>5.3296599999999996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>
        <v>136.9375</v>
      </c>
      <c r="I2430" s="460">
        <v>5.3296599999999996</v>
      </c>
      <c r="J2430" s="460">
        <v>29.390180000000001</v>
      </c>
      <c r="K2430" s="460">
        <v>0</v>
      </c>
      <c r="L2430" s="459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lišta zv.široká (Classic) biela 2,75</v>
      </c>
      <c r="C2431" s="185">
        <f t="shared" si="75"/>
        <v>5.3296599999999996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>
        <v>136.9375</v>
      </c>
      <c r="I2431" s="460">
        <v>5.3296599999999996</v>
      </c>
      <c r="J2431" s="460">
        <v>29.390180000000001</v>
      </c>
      <c r="K2431" s="460">
        <v>0</v>
      </c>
      <c r="L2431" s="459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IC-kolejnička horná biela 3m</v>
      </c>
      <c r="C2432" s="185">
        <f t="shared" si="75"/>
        <v>19.472840000000001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>
        <v>500.32499999999999</v>
      </c>
      <c r="I2432" s="460">
        <v>19.472840000000001</v>
      </c>
      <c r="J2432" s="460">
        <v>107.38209999999999</v>
      </c>
      <c r="K2432" s="460">
        <v>0</v>
      </c>
      <c r="L2432" s="459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IC-kolejnička spodná biela 3m</v>
      </c>
      <c r="C2433" s="185">
        <f t="shared" si="75"/>
        <v>8.8203300000000002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>
        <v>226.625</v>
      </c>
      <c r="I2433" s="460">
        <v>8.8203300000000002</v>
      </c>
      <c r="J2433" s="460">
        <v>48.639319999999998</v>
      </c>
      <c r="K2433" s="460">
        <v>0</v>
      </c>
      <c r="L2433" s="459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IC-4mm lišta vodiaca biela 2,4m</v>
      </c>
      <c r="C2434" s="185">
        <f t="shared" si="75"/>
        <v>2.8606400000000001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>
        <v>73.5</v>
      </c>
      <c r="I2434" s="460">
        <v>2.8606400000000001</v>
      </c>
      <c r="J2434" s="460">
        <v>15.77492</v>
      </c>
      <c r="K2434" s="460">
        <v>0</v>
      </c>
      <c r="L2434" s="459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IC-úch.lišta Rome 10mm alu EU šampaň 5,3m</v>
      </c>
      <c r="C2435" s="185">
        <f t="shared" si="75"/>
        <v>35.051450000000003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>
        <v>1463.875</v>
      </c>
      <c r="I2435" s="460">
        <v>35.051450000000003</v>
      </c>
      <c r="J2435" s="460">
        <v>193.28966</v>
      </c>
      <c r="K2435" s="460">
        <v>29466.38709</v>
      </c>
      <c r="L2435" s="459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04535 Universal 18 úchytová lišta 2,7m strieborná</v>
      </c>
      <c r="C2437" s="185">
        <f t="shared" si="77"/>
        <v>16.810600000000001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6700.0857400000004</v>
      </c>
      <c r="L2437" s="459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Focus 18mm úch.lišta 2,7m strieborná</v>
      </c>
      <c r="C2438" s="185">
        <f t="shared" si="77"/>
        <v>6.7658800000000001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2696.62887</v>
      </c>
      <c r="L2438" s="459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01030 Gemini horné vedenie 1,7m zlatá</v>
      </c>
      <c r="C2439" s="185">
        <f t="shared" si="77"/>
        <v>17.69537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7052.7216600000002</v>
      </c>
      <c r="L2439" s="459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horné vedenie 1,7m oliva</v>
      </c>
      <c r="C2440" s="185">
        <f t="shared" si="77"/>
        <v>17.69537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7052.7216600000002</v>
      </c>
      <c r="L2440" s="459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horné vedenie 1,7m strieborná</v>
      </c>
      <c r="C2441" s="185">
        <f t="shared" si="77"/>
        <v>14.15629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5642.1771799999997</v>
      </c>
      <c r="L2441" s="459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01032 Gemini horné vedenie 2,35m zlatá</v>
      </c>
      <c r="C2442" s="185">
        <f t="shared" si="77"/>
        <v>24.46124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9749.3505399999995</v>
      </c>
      <c r="L2442" s="459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horné vedenie 2,35m oliva</v>
      </c>
      <c r="C2443" s="185">
        <f t="shared" si="77"/>
        <v>24.46124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9749.3505399999995</v>
      </c>
      <c r="L2443" s="459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horné vedenie 2,35m strieborná</v>
      </c>
      <c r="C2444" s="185">
        <f t="shared" si="77"/>
        <v>19.54297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7789.1087399999997</v>
      </c>
      <c r="L2444" s="459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01011 Gemini horné vedenie 3m zlatá</v>
      </c>
      <c r="C2445" s="185">
        <f t="shared" si="77"/>
        <v>31.227119999999999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12445.979429999999</v>
      </c>
      <c r="L2445" s="459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horné vedenie 3m oliva</v>
      </c>
      <c r="C2446" s="185">
        <f t="shared" si="77"/>
        <v>31.227119999999999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12445.979429999999</v>
      </c>
      <c r="L2446" s="459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01462 Gemini horné vedenie 3m strieborná</v>
      </c>
      <c r="C2447" s="185">
        <f t="shared" si="77"/>
        <v>24.9817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9946.4119300000002</v>
      </c>
      <c r="L2447" s="459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01462  Gemini horné vedenie 4,05m zlatá</v>
      </c>
      <c r="C2448" s="185">
        <f t="shared" si="77"/>
        <v>42.156610000000001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16802.072219999998</v>
      </c>
      <c r="L2448" s="459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horné vedenie 4,05m oliva</v>
      </c>
      <c r="C2449" s="185">
        <f t="shared" si="77"/>
        <v>42.156610000000001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16802.072219999998</v>
      </c>
      <c r="L2449" s="459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horné vedenie 4,05m strieborná</v>
      </c>
      <c r="C2450" s="185">
        <f t="shared" si="77"/>
        <v>33.67324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13420.91432</v>
      </c>
      <c r="L2450" s="459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str">
        <f t="shared" si="76"/>
        <v>SEVROLL Cleft spodné vedenie 1,7m zlatá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Cleft spodné vedenie 1,7m oliva</v>
      </c>
      <c r="C2452" s="185">
        <f t="shared" si="77"/>
        <v>6.5603600000000002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>
        <v>166.1</v>
      </c>
      <c r="I2452" s="460">
        <v>6.5603600000000002</v>
      </c>
      <c r="J2452" s="460">
        <v>0</v>
      </c>
      <c r="K2452" s="460">
        <v>2839.22181</v>
      </c>
      <c r="L2452" s="459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Cleft spodné vedenie 1,7m strieborná</v>
      </c>
      <c r="C2453" s="185">
        <f t="shared" si="77"/>
        <v>6.5603600000000002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>
        <v>166.1</v>
      </c>
      <c r="I2453" s="460">
        <v>6.5603600000000002</v>
      </c>
      <c r="J2453" s="460">
        <v>0</v>
      </c>
      <c r="K2453" s="460">
        <v>2839.22181</v>
      </c>
      <c r="L2453" s="459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str">
        <f t="shared" si="76"/>
        <v>SEVROLL spodné vedenie 3m zlatá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str">
        <f t="shared" si="76"/>
        <v>SEVROLL spodné vedenie 4,05m zlatá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dorazový kartáč samolepiaci 6,7x4mm</v>
      </c>
      <c r="C2456" s="185">
        <f t="shared" si="77"/>
        <v>0.20458000000000001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60.897199999999998</v>
      </c>
      <c r="L2456" s="459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uholník Mini 17x11mm 1,7m zlatá</v>
      </c>
      <c r="C2457" s="185">
        <f t="shared" si="77"/>
        <v>3.0706699999999998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1223.85472</v>
      </c>
      <c r="L2457" s="459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00903 uholník Mini 17x11mm 1,7m oliva</v>
      </c>
      <c r="C2458" s="185">
        <f t="shared" si="77"/>
        <v>3.0706699999999998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1223.85472</v>
      </c>
      <c r="L2458" s="459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úhelník Mini 17x11mm 1,7m strieborný</v>
      </c>
      <c r="C2459" s="185">
        <f t="shared" si="77"/>
        <v>2.4461200000000001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974.93489</v>
      </c>
      <c r="L2459" s="459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uholník Mini 17x11mm 2,35m zlatá</v>
      </c>
      <c r="C2460" s="185">
        <f t="shared" si="77"/>
        <v>4.2286700000000002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1690.5787499999999</v>
      </c>
      <c r="L2460" s="459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00904 uholník Mini 17x11mm 2,35m oliva</v>
      </c>
      <c r="C2461" s="185">
        <f t="shared" si="77"/>
        <v>4.2286700000000002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1690.5787499999999</v>
      </c>
      <c r="L2461" s="459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00103 úhelník Mini 17x11mm 2,35m strieborný</v>
      </c>
      <c r="C2462" s="185">
        <f t="shared" si="77"/>
        <v>3.3829400000000001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1348.3144400000001</v>
      </c>
      <c r="L2462" s="459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uholník Mini 17x11mm 3m zlatá</v>
      </c>
      <c r="C2463" s="185">
        <f t="shared" si="77"/>
        <v>5.3866800000000001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2146.9315799999999</v>
      </c>
      <c r="L2463" s="459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00905 uholník Mini 17x11mm 3m oliva</v>
      </c>
      <c r="C2464" s="185">
        <f t="shared" si="77"/>
        <v>5.3866800000000001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2146.9315799999999</v>
      </c>
      <c r="L2464" s="459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00104 úhelník Mini 17x11mm 3m strieborný</v>
      </c>
      <c r="C2465" s="185">
        <f t="shared" si="77"/>
        <v>4.31975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1721.69399</v>
      </c>
      <c r="L2465" s="459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Micra horn/spod.vedenie 1,7m str.elo</v>
      </c>
      <c r="C2466" s="185">
        <f t="shared" si="77"/>
        <v>3.3569200000000001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1337.94283</v>
      </c>
      <c r="L2466" s="459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Micra hor/spod.vedenie 2,35m str.elo</v>
      </c>
      <c r="C2467" s="185">
        <f t="shared" si="77"/>
        <v>4.6580500000000002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1856.52531</v>
      </c>
      <c r="L2467" s="459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Micra horné/spod.vedenie 3m str.elox</v>
      </c>
      <c r="C2468" s="185">
        <f t="shared" si="77"/>
        <v>5.9331500000000004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2364.7361799999999</v>
      </c>
      <c r="L2468" s="459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50233 Micra horné/spodné vedenie 1,7m surová</v>
      </c>
      <c r="C2469" s="185">
        <f t="shared" si="77"/>
        <v>2.6022599999999998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1037.1649500000001</v>
      </c>
      <c r="L2469" s="459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 50235 Micra horné/spodné vedenie 2,35m surová</v>
      </c>
      <c r="C2470" s="185">
        <f t="shared" si="77"/>
        <v>3.61714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1441.65932</v>
      </c>
      <c r="L2470" s="459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50236 Micra horné/spodné vedenie 3m surová</v>
      </c>
      <c r="C2471" s="185">
        <f t="shared" si="77"/>
        <v>4.6059999999999999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1835.78208</v>
      </c>
      <c r="L2471" s="459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str">
        <f t="shared" si="76"/>
        <v>SEVROLL 258-MASKA CLEFT 1,7M ZLATÁ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str">
        <f t="shared" si="76"/>
        <v>SEVROLL 259-MASKA CLEFT 2,35M ZLATÁ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259-MASKA CLEFT 2,35M STRIEBOR.</v>
      </c>
      <c r="C2474" s="185">
        <f t="shared" si="77"/>
        <v>3.3801000000000001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>
        <v>85.58</v>
      </c>
      <c r="I2474" s="460">
        <v>3.3801000000000001</v>
      </c>
      <c r="J2474" s="460">
        <v>0</v>
      </c>
      <c r="K2474" s="460">
        <v>1462.85733</v>
      </c>
      <c r="L2474" s="459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str">
        <f t="shared" si="76"/>
        <v>SEVROLL 260-MASKA CLEFT 3M ZLATÁ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spojovaciá lišta "T" 3m oliva</v>
      </c>
      <c r="C2476" s="185">
        <f t="shared" si="77"/>
        <v>11.86631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4729.4723400000003</v>
      </c>
      <c r="L2476" s="459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spojovaciá lišta "T" 3m strieborná</v>
      </c>
      <c r="C2477" s="185">
        <f t="shared" si="77"/>
        <v>9.6543799999999997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3847.8819400000002</v>
      </c>
      <c r="L2477" s="459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spodná krycia lišta 3m 10mm strieborná</v>
      </c>
      <c r="C2478" s="185">
        <f t="shared" si="77"/>
        <v>25.892489999999999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10319.79148</v>
      </c>
      <c r="L2478" s="459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spodná krycia lišta 3m 10mm oliva</v>
      </c>
      <c r="C2479" s="185">
        <f t="shared" si="77"/>
        <v>31.64348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12611.92596</v>
      </c>
      <c r="L2479" s="459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spodná krycia lišta 2,35m 10mm strieborná</v>
      </c>
      <c r="C2480" s="185">
        <f t="shared" si="77"/>
        <v>20.24558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8069.1434099999997</v>
      </c>
      <c r="L2480" s="459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spodná krycia lišta 2,35m 10mm oliva</v>
      </c>
      <c r="C2481" s="185">
        <f t="shared" si="77"/>
        <v>24.72147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9853.0670499999997</v>
      </c>
      <c r="L2481" s="459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spodná krycia lišta 1,7m 10mm strieborná</v>
      </c>
      <c r="C2482" s="185">
        <f t="shared" si="77"/>
        <v>14.65072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5839.23855</v>
      </c>
      <c r="L2482" s="459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spodná krycia lišta 1,7m 10mm oliva</v>
      </c>
      <c r="C2483" s="185">
        <f t="shared" si="77"/>
        <v>17.929569999999998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7146.06657</v>
      </c>
      <c r="L2483" s="459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206 VOD.LIŠTA HOR.1,7M STRIEBOR.</v>
      </c>
      <c r="C2484" s="185">
        <f t="shared" si="77"/>
        <v>8.0670099999999998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3215.21135</v>
      </c>
      <c r="L2484" s="459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206 VOD.LIŠTA HOR.1,7M OLIVOVÁ</v>
      </c>
      <c r="C2485" s="185">
        <f t="shared" si="77"/>
        <v>9.6283600000000007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3837.5103100000001</v>
      </c>
      <c r="L2485" s="459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207 VOD.LIŠTA HOR.2,35M STRIEBOR</v>
      </c>
      <c r="C2486" s="185">
        <f t="shared" si="77"/>
        <v>11.1637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4449.4376700000003</v>
      </c>
      <c r="L2486" s="459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207 VOD.LIŠTA HOR.2,35M OLIVOVÁ</v>
      </c>
      <c r="C2487" s="185">
        <f t="shared" si="77"/>
        <v>13.349589999999999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5320.65607</v>
      </c>
      <c r="L2487" s="459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208 VOD.LIŠTA HOR 3M STRIEBOR.</v>
      </c>
      <c r="C2488" s="185">
        <f t="shared" si="77"/>
        <v>14.26038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5683.6640200000002</v>
      </c>
      <c r="L2488" s="459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208 VOD.LIŠTA HOR 3M OLIVOVÁ</v>
      </c>
      <c r="C2489" s="185">
        <f t="shared" si="77"/>
        <v>17.044799999999999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6793.4306200000001</v>
      </c>
      <c r="L2489" s="459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SPOJ.LIŠTA "H10" 3M STR.</v>
      </c>
      <c r="C2490" s="185">
        <f t="shared" si="77"/>
        <v>12.17858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4853.9320600000001</v>
      </c>
      <c r="L2490" s="459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153 SPOJ.LIŠTA "H 10"3M OLIVOVÁ</v>
      </c>
      <c r="C2491" s="185">
        <f t="shared" si="77"/>
        <v>15.22322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6067.4151700000002</v>
      </c>
      <c r="L2491" s="459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 20031-SV tesnenie na sklo 10/4mm</v>
      </c>
      <c r="C2492" s="185">
        <f t="shared" si="77"/>
        <v>0.80669999999999997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330.63301999999999</v>
      </c>
      <c r="L2492" s="459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20033-SV tesnenie na sklo 10/6mm</v>
      </c>
      <c r="C2493" s="185">
        <f t="shared" si="77"/>
        <v>0.80669999999999997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330.63301999999999</v>
      </c>
      <c r="L2493" s="459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 20001 skrutkovrut 6,3x32 SEVROLL a Simple</v>
      </c>
      <c r="C2494" s="185">
        <f t="shared" si="77"/>
        <v>0.15614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63.993670000000002</v>
      </c>
      <c r="L2494" s="459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str">
        <f t="shared" si="76"/>
        <v>SEVROLL 270-MASKA CLEFT 4,05 M ZLATÁ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00482 Focus 16mm úchytová lišta 2,7m oliva</v>
      </c>
      <c r="C2496" s="185">
        <f t="shared" si="77"/>
        <v>8.4573499999999999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3370.7863000000002</v>
      </c>
      <c r="L2496" s="459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00483 Focus 16mm úchytová lišta 2,7m strieborná</v>
      </c>
      <c r="C2497" s="185">
        <f t="shared" si="77"/>
        <v>6.7658800000000001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2696.62887</v>
      </c>
      <c r="L2497" s="459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- horná vodiaca lišta 1,7m zlatá</v>
      </c>
      <c r="C2498" s="185">
        <f t="shared" si="77"/>
        <v>9.6283600000000007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3837.5103100000001</v>
      </c>
      <c r="L2498" s="459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horná vodiaca lišta 2,35m zlatá</v>
      </c>
      <c r="C2499" s="185">
        <f t="shared" si="77"/>
        <v>13.349589999999999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5320.65607</v>
      </c>
      <c r="L2499" s="459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horná vodiaca lišta 3m zlatá</v>
      </c>
      <c r="C2500" s="185">
        <f t="shared" ref="C2500:C2563" si="79">IF($A$2=1,H2500,IF($A$2=2,I2500,IF($A$2=3,J2500,IF($A$2=4,K2500,IF($A$2&gt;4,O2500,"zadat jazyk")))))</f>
        <v>17.044799999999999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6793.4306200000001</v>
      </c>
      <c r="L2500" s="459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spodná krycia lišta 2,35m 10mm zlatá</v>
      </c>
      <c r="C2501" s="185">
        <f t="shared" si="79"/>
        <v>24.72147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9853.0670499999997</v>
      </c>
      <c r="L2501" s="459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spodná krycia lišta 1,7m 10mm zlatá</v>
      </c>
      <c r="C2502" s="185">
        <f t="shared" si="79"/>
        <v>17.929569999999998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7146.06657</v>
      </c>
      <c r="L2502" s="459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spodná krycia lišta 3m 10mm zlatá</v>
      </c>
      <c r="C2503" s="185">
        <f t="shared" si="79"/>
        <v>31.64348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12611.92596</v>
      </c>
      <c r="L2503" s="459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spojovacia lišta H10 3m zlatá</v>
      </c>
      <c r="C2504" s="185">
        <f t="shared" si="79"/>
        <v>15.22322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6067.4151700000002</v>
      </c>
      <c r="L2504" s="459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profil "U" pre DTD 18mm 3m striebor</v>
      </c>
      <c r="C2505" s="185">
        <f t="shared" si="79"/>
        <v>4.7621399999999996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1898.0117499999999</v>
      </c>
      <c r="L2505" s="459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Tytan úch.lišta 18mm 2,7m oliva</v>
      </c>
      <c r="C2506" s="185">
        <f t="shared" si="79"/>
        <v>18.892410000000002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7529.8176999999996</v>
      </c>
      <c r="L2506" s="459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Tytan úch.lišta 18mm 2,7m strieborná</v>
      </c>
      <c r="C2507" s="185">
        <f t="shared" si="79"/>
        <v>16.342189999999999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6228.8768799999998</v>
      </c>
      <c r="L2507" s="459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str">
        <f t="shared" si="78"/>
        <v>SEVROLL 00024 profil "U" Decor pre lamino 16mm 3m strieborný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161 U PROFna DTD 18mm-3m, OLIVA</v>
      </c>
      <c r="C2509" s="185">
        <f t="shared" si="79"/>
        <v>5.9591799999999999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2375.10779</v>
      </c>
      <c r="L2509" s="459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profil "U" pre lamino 18mm 3m zlatá</v>
      </c>
      <c r="C2510" s="185">
        <f t="shared" si="79"/>
        <v>5.9591799999999999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2375.10779</v>
      </c>
      <c r="L2510" s="459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dorazový kartáč samolep. 4,8x4mm</v>
      </c>
      <c r="C2511" s="185">
        <f t="shared" si="79"/>
        <v>0.18564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55.272480000000002</v>
      </c>
      <c r="L2511" s="459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spojovacia lišta H30 3m oliva</v>
      </c>
      <c r="C2512" s="185">
        <f t="shared" si="79"/>
        <v>27.45384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10942.09044</v>
      </c>
      <c r="L2512" s="459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253S-SPOJ.LIŠTA H-30mm STR 3m</v>
      </c>
      <c r="C2513" s="185">
        <f t="shared" si="79"/>
        <v>22.509550000000001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8971.4770399999998</v>
      </c>
      <c r="L2513" s="459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278 UHOLNÍK K2 1,70M STRIEBORNÁ</v>
      </c>
      <c r="C2514" s="185">
        <f t="shared" si="79"/>
        <v>3.4349799999999999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1369.0576699999999</v>
      </c>
      <c r="L2514" s="459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278 UHOLNÍK K2 1,70M OLIVOVÁ</v>
      </c>
      <c r="C2515" s="185">
        <f t="shared" si="79"/>
        <v>4.29373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1711.3223800000001</v>
      </c>
      <c r="L2515" s="459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uholník K2 Decor 2,35m strieborná</v>
      </c>
      <c r="C2516" s="185">
        <f t="shared" si="79"/>
        <v>4.7621399999999996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1898.0117499999999</v>
      </c>
      <c r="L2516" s="459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str">
        <f t="shared" si="78"/>
        <v>SEVROLL uholník K2 Decor 2,35m zlatá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00070 uholník K2 Decor 2,35m oliva</v>
      </c>
      <c r="C2518" s="185">
        <f t="shared" si="79"/>
        <v>5.9591799999999999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2375.10779</v>
      </c>
      <c r="L2518" s="459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uholník K2 Decor 3m strieborná</v>
      </c>
      <c r="C2519" s="185">
        <f t="shared" si="79"/>
        <v>6.0892900000000001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2426.9658300000001</v>
      </c>
      <c r="L2519" s="459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00071 uholník K2 Decor 3m oliva</v>
      </c>
      <c r="C2520" s="185">
        <f t="shared" si="79"/>
        <v>7.5725800000000003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3018.1499800000001</v>
      </c>
      <c r="L2520" s="459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spojovacia lišta H18 3m strieborná</v>
      </c>
      <c r="C2521" s="185">
        <f t="shared" si="79"/>
        <v>11.996420000000001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4781.3303900000001</v>
      </c>
      <c r="L2521" s="459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00216 spojovacia lišta H18 3m zlatá</v>
      </c>
      <c r="C2522" s="185">
        <f t="shared" si="79"/>
        <v>14.98902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5974.0702899999997</v>
      </c>
      <c r="L2522" s="459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spojovacia lišta H18 3m oliva</v>
      </c>
      <c r="C2523" s="185">
        <f t="shared" si="79"/>
        <v>14.98902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5974.0702899999997</v>
      </c>
      <c r="L2523" s="459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 spojovacia lišta T Decor 3m strieborná</v>
      </c>
      <c r="C2524" s="185">
        <f t="shared" si="79"/>
        <v>9.3160900000000009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3713.05062</v>
      </c>
      <c r="L2524" s="459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01373 spojovacia lišta T Decor 3m oliva</v>
      </c>
      <c r="C2525" s="185">
        <f t="shared" si="79"/>
        <v>11.65812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4646.4990600000001</v>
      </c>
      <c r="L2525" s="459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 00036L profil "U" Decor 18mm 3m strieborná</v>
      </c>
      <c r="C2526" s="185">
        <f t="shared" si="79"/>
        <v>7.1301899999999998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2841.8317999999999</v>
      </c>
      <c r="L2526" s="459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00035 profil "U" Decor 18mm 3m oliva</v>
      </c>
      <c r="C2527" s="185">
        <f t="shared" si="79"/>
        <v>8.9257500000000007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3557.4756699999998</v>
      </c>
      <c r="L2527" s="459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protiprach.kartáč zásuvný 4,8x13mm</v>
      </c>
      <c r="C2528" s="185">
        <f t="shared" si="79"/>
        <v>0.20741000000000001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61.753349999999998</v>
      </c>
      <c r="L2528" s="459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(Astin) Elegant úch.lišta 2,7m str. (22/1)</v>
      </c>
      <c r="C2529" s="185">
        <f t="shared" si="79"/>
        <v>19.595020000000002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7809.8519699999997</v>
      </c>
      <c r="L2529" s="459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(Astin) Orient úch.lišta 2,7m str. (32/1)</v>
      </c>
      <c r="C2530" s="185">
        <f t="shared" si="79"/>
        <v>19.673089999999998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>
        <v>547.15347999999994</v>
      </c>
      <c r="I2530" s="460">
        <v>19.673089999999998</v>
      </c>
      <c r="J2530" s="460">
        <v>81.387789999999995</v>
      </c>
      <c r="K2530" s="460">
        <v>7840.9672099999998</v>
      </c>
      <c r="L2530" s="459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(Astin)-HORNÝ PROFIL 1,8M HLINÍK (32/1)</v>
      </c>
      <c r="C2531" s="185">
        <f t="shared" si="79"/>
        <v>21.260459999999998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8473.6377699999994</v>
      </c>
      <c r="L2531" s="459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(Astin)-HORNÝ PROFIL 2,7M HLINÍK (32/1)</v>
      </c>
      <c r="C2532" s="185">
        <f t="shared" si="79"/>
        <v>36.691870000000002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14624.02583</v>
      </c>
      <c r="L2532" s="459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(Astin)-HORNÝ PROFIL 3,6M HLINÍK (32/1)</v>
      </c>
      <c r="C2533" s="185">
        <f t="shared" si="79"/>
        <v>44.862960000000001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>
        <v>1247.7415100000001</v>
      </c>
      <c r="I2533" s="460">
        <v>44.862960000000001</v>
      </c>
      <c r="J2533" s="460">
        <v>176.27547000000001</v>
      </c>
      <c r="K2533" s="460">
        <v>17880.723620000001</v>
      </c>
      <c r="L2533" s="459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(Astin)-SPODNÝ PROFIL 1,8M HLINÍK (22/1)</v>
      </c>
      <c r="C2534" s="185">
        <f t="shared" si="79"/>
        <v>10.929489999999999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>
        <v>303.97415000000001</v>
      </c>
      <c r="I2534" s="460">
        <v>10.929489999999999</v>
      </c>
      <c r="J2534" s="460">
        <v>45.359380000000002</v>
      </c>
      <c r="K2534" s="460">
        <v>4356.0927899999997</v>
      </c>
      <c r="L2534" s="459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(Astin)-SPODNÝ PROFIL 2,7M HLINÍK (22/1)</v>
      </c>
      <c r="C2535" s="185">
        <f t="shared" si="79"/>
        <v>18.76229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>
        <v>521.82228999999995</v>
      </c>
      <c r="I2535" s="460">
        <v>18.76229</v>
      </c>
      <c r="J2535" s="460">
        <v>77.890870000000007</v>
      </c>
      <c r="K2535" s="460">
        <v>7477.9592599999996</v>
      </c>
      <c r="L2535" s="459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(Astin)-SPODNÝ PROFIL 3,6M HLINÍK (22/1)</v>
      </c>
      <c r="C2536" s="185">
        <f t="shared" si="79"/>
        <v>22.17126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8836.6453000000001</v>
      </c>
      <c r="L2536" s="459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(Astin)-UHOLNÍK 1,8M HLINÍK (22/1)</v>
      </c>
      <c r="C2537" s="185">
        <f t="shared" si="79"/>
        <v>5.0744100000000003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>
        <v>141.13086999999999</v>
      </c>
      <c r="I2537" s="460">
        <v>5.0744100000000003</v>
      </c>
      <c r="J2537" s="460">
        <v>21.682020000000001</v>
      </c>
      <c r="K2537" s="460">
        <v>2022.4718600000001</v>
      </c>
      <c r="L2537" s="459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(Astin) UHOLNÍK 2,7M str. (22/1)</v>
      </c>
      <c r="C2538" s="185">
        <f t="shared" si="79"/>
        <v>7.9629200000000004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3173.7249099999999</v>
      </c>
      <c r="L2538" s="459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(Astin)-UHOLNÍK 3,6M HLINÍK (22/1)</v>
      </c>
      <c r="C2539" s="185">
        <f t="shared" si="79"/>
        <v>10.487109999999999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>
        <v>291.67043000000001</v>
      </c>
      <c r="I2539" s="460">
        <v>10.487109999999999</v>
      </c>
      <c r="J2539" s="460">
        <v>44.809489999999997</v>
      </c>
      <c r="K2539" s="460">
        <v>4179.7746299999999</v>
      </c>
      <c r="L2539" s="459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str">
        <f t="shared" si="78"/>
        <v>Sevroll (Astin) spojovací H08 profil 3m strieborná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20041 skrutka 2,5x18mm polguľatá hlava zinok biely</v>
      </c>
      <c r="C2541" s="185">
        <f t="shared" si="79"/>
        <v>2.9409999999999999E-2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12.05189</v>
      </c>
      <c r="L2541" s="459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KOMPLET pre ROZVR. DV. ZR18</v>
      </c>
      <c r="C2542" s="185">
        <f t="shared" si="79"/>
        <v>28.442699999999999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11336.212799999999</v>
      </c>
      <c r="L2542" s="459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str">
        <f t="shared" si="78"/>
        <v>SEVROLL 214-426 Herkules 2 horné vedenie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str">
        <f t="shared" si="78"/>
        <v>SEVROLL 214-427 Herkules 2 horné vedenie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00911 First horné/spodné vedenie 1,8m strieborná</v>
      </c>
      <c r="C2546" s="185">
        <f t="shared" si="79"/>
        <v>7.93689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3163.3533000000002</v>
      </c>
      <c r="L2546" s="459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01246 Single horné vedenie 1,7m oliva</v>
      </c>
      <c r="C2547" s="185">
        <f t="shared" si="79"/>
        <v>18.24184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7064.4789600000004</v>
      </c>
      <c r="L2547" s="459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01255 Single horné vedenie 1,7m strieborná</v>
      </c>
      <c r="C2548" s="185">
        <f t="shared" si="79"/>
        <v>14.962999999999999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5794.68696</v>
      </c>
      <c r="L2548" s="459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01247 Single horné vedenie 2,35m oliva</v>
      </c>
      <c r="C2549" s="185">
        <f t="shared" si="79"/>
        <v>25.189879999999999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9755.2292899999993</v>
      </c>
      <c r="L2549" s="459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01256 Single horné vedenie 2,35m strieborná</v>
      </c>
      <c r="C2550" s="185">
        <f t="shared" si="79"/>
        <v>20.661940000000001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8001.7064600000003</v>
      </c>
      <c r="L2550" s="459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01248 Single horné vedenie 3m oliva</v>
      </c>
      <c r="C2551" s="185">
        <f t="shared" si="79"/>
        <v>32.163930000000001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12456.057290000001</v>
      </c>
      <c r="L2551" s="459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01257 SINGLE HORNÉ VEDENIE 3 m strieborná</v>
      </c>
      <c r="C2552" s="185">
        <f t="shared" si="79"/>
        <v>26.412939999999999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10228.88206</v>
      </c>
      <c r="L2552" s="459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ZR10 sada pre rozbalovacie dvere</v>
      </c>
      <c r="C2553" s="185">
        <f t="shared" si="79"/>
        <v>20.818079999999998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8297.3196100000005</v>
      </c>
      <c r="L2553" s="459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SMART spodné vedenia 1,7 M OLIVA</v>
      </c>
      <c r="C2554" s="185">
        <f t="shared" si="79"/>
        <v>4.73611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1887.64012</v>
      </c>
      <c r="L2554" s="459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SMART SPODNÉ VEDENIE 1,7M STRIE.</v>
      </c>
      <c r="C2555" s="185">
        <f t="shared" si="79"/>
        <v>3.9033899999999999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1555.7474299999999</v>
      </c>
      <c r="L2555" s="459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SMART spodné vedenia 2,35M OLIVA</v>
      </c>
      <c r="C2556" s="185">
        <f t="shared" si="79"/>
        <v>6.5316700000000001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2603.2839899999999</v>
      </c>
      <c r="L2556" s="459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SMART SPODNÉ VEDENIE 2,35M STRIE</v>
      </c>
      <c r="C2557" s="185">
        <f t="shared" si="79"/>
        <v>5.3606600000000002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2136.5599499999998</v>
      </c>
      <c r="L2557" s="459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SMART SPODNÉ VEDENIE 3M OLIVA</v>
      </c>
      <c r="C2558" s="185">
        <f t="shared" si="79"/>
        <v>8.3012099999999993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3308.5562300000001</v>
      </c>
      <c r="L2558" s="459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SMART SPODNÉ VEDENIE 3M STRIE.</v>
      </c>
      <c r="C2559" s="185">
        <f t="shared" si="79"/>
        <v>6.7919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2707.0004800000002</v>
      </c>
      <c r="L2559" s="459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04285 Elegant II spodné vedenie 1,7m zlatá</v>
      </c>
      <c r="C2560" s="185">
        <f t="shared" si="79"/>
        <v>10.409039999999999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4148.6598199999999</v>
      </c>
      <c r="L2560" s="459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04279 Elegant II spodné vedenie  1,7m strieborná</v>
      </c>
      <c r="C2561" s="185">
        <f t="shared" si="79"/>
        <v>8.3272300000000001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3318.9278399999998</v>
      </c>
      <c r="L2561" s="459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Elegant II spodné vedenie 2,35m zlatá</v>
      </c>
      <c r="C2562" s="185">
        <f t="shared" si="79"/>
        <v>14.36448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5725.1504599999998</v>
      </c>
      <c r="L2562" s="459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04274 Elegant II spodné vedenie  2,35m oliva</v>
      </c>
      <c r="C2563" s="185">
        <f t="shared" si="79"/>
        <v>14.36448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5725.1504599999998</v>
      </c>
      <c r="L2563" s="459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04280 Elegant II spodné vedenie  2,35m strieborná</v>
      </c>
      <c r="C2564" s="185">
        <f t="shared" ref="C2564:C2627" si="81">IF($A$2=1,H2564,IF($A$2=2,I2564,IF($A$2=3,J2564,IF($A$2=4,K2564,IF($A$2&gt;4,O2564,"zadat jazyk")))))</f>
        <v>11.47597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4573.8973900000001</v>
      </c>
      <c r="L2564" s="459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Elegant II spodné vedenie 3m zlatá</v>
      </c>
      <c r="C2565" s="185">
        <f t="shared" si="81"/>
        <v>18.345929999999999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510.24234000000001</v>
      </c>
      <c r="I2565" s="460">
        <v>18.345929999999999</v>
      </c>
      <c r="J2565" s="460">
        <v>68.931600000000003</v>
      </c>
      <c r="K2565" s="460">
        <v>7312.0131000000001</v>
      </c>
      <c r="L2565" s="459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04275 Elegant II spodné vedenie  3m oliva</v>
      </c>
      <c r="C2566" s="185">
        <f t="shared" si="81"/>
        <v>18.345929999999999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7312.0131000000001</v>
      </c>
      <c r="L2566" s="459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04281 Elegant II spodné vedenie  3m strieborná</v>
      </c>
      <c r="C2567" s="185">
        <f t="shared" si="81"/>
        <v>14.46857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5808.12374</v>
      </c>
      <c r="L2567" s="459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04288 Elegant II spodné vedenie 4,05m zlatá</v>
      </c>
      <c r="C2568" s="185">
        <f t="shared" si="81"/>
        <v>24.773520000000001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>
        <v>689.00806999999998</v>
      </c>
      <c r="I2568" s="460">
        <v>24.773520000000001</v>
      </c>
      <c r="J2568" s="460">
        <v>93.075000000000003</v>
      </c>
      <c r="K2568" s="460">
        <v>9873.8102500000005</v>
      </c>
      <c r="L2568" s="459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04276 Elegant II spodné vedenie  4,05m oliva</v>
      </c>
      <c r="C2569" s="185">
        <f t="shared" si="81"/>
        <v>24.773520000000001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9873.8102500000005</v>
      </c>
      <c r="L2569" s="459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04282 Elegant II spodné vedenie  4,05m strieborná</v>
      </c>
      <c r="C2570" s="185">
        <f t="shared" si="81"/>
        <v>19.751149999999999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7872.0820199999998</v>
      </c>
      <c r="L2570" s="459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02032 profil "U" pre lamino 16mm 3m oliva</v>
      </c>
      <c r="C2571" s="185">
        <f t="shared" si="81"/>
        <v>7.5465499999999999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3007.77835</v>
      </c>
      <c r="L2571" s="459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10202 horný vozík 10mm asymetrický L+P</v>
      </c>
      <c r="C2572" s="185">
        <f t="shared" si="81"/>
        <v>5.5948599999999997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2293.10052</v>
      </c>
      <c r="L2572" s="459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20080 pozicionér spodného vozíka HI-TEC</v>
      </c>
      <c r="C2573" s="185">
        <f t="shared" si="81"/>
        <v>0.31226999999999999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127.98692</v>
      </c>
      <c r="L2573" s="459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Smart horný vozík</v>
      </c>
      <c r="C2574" s="185">
        <f t="shared" si="81"/>
        <v>1.58738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650.60053000000005</v>
      </c>
      <c r="L2574" s="459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Smart spodný vozík</v>
      </c>
      <c r="C2575" s="185">
        <f t="shared" si="81"/>
        <v>1.58738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650.60053000000005</v>
      </c>
      <c r="L2575" s="459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Gemini II spodné vedenie 1,7m strieborná</v>
      </c>
      <c r="C2576" s="185">
        <f t="shared" si="81"/>
        <v>9.4461999999999993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3600.4495400000001</v>
      </c>
      <c r="L2576" s="459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04593 Gemini II spodné vedenie  3m strieborná</v>
      </c>
      <c r="C2577" s="185">
        <f t="shared" si="81"/>
        <v>14.28641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5694.0356199999997</v>
      </c>
      <c r="L2577" s="459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Exclusive horné vedenie 1,8m str.</v>
      </c>
      <c r="C2578" s="185">
        <f t="shared" si="81"/>
        <v>19.516950000000001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>
        <v>517.42773999999997</v>
      </c>
      <c r="I2578" s="460">
        <v>19.516950000000001</v>
      </c>
      <c r="J2578" s="460">
        <v>66.586370000000002</v>
      </c>
      <c r="K2578" s="460">
        <v>7558.2870999999996</v>
      </c>
      <c r="L2578" s="459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MDF VLOŽKA PRE KRYCIU LIŠ. 2,7 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>
        <v>0</v>
      </c>
      <c r="I2579" s="460">
        <v>0</v>
      </c>
      <c r="J2579" s="460">
        <v>0</v>
      </c>
      <c r="K2579" s="460">
        <v>0</v>
      </c>
      <c r="L2579" s="459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00910 First horné/spodné vedenie 1,2m strieborná</v>
      </c>
      <c r="C2580" s="185">
        <f t="shared" si="81"/>
        <v>5.25657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>
        <v>146.19709</v>
      </c>
      <c r="I2580" s="460">
        <v>5.25657</v>
      </c>
      <c r="J2580" s="460">
        <v>19.757400000000001</v>
      </c>
      <c r="K2580" s="460">
        <v>2095.07312</v>
      </c>
      <c r="L2580" s="459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sada kovania ZPE-10 II</v>
      </c>
      <c r="C2581" s="185">
        <f t="shared" si="81"/>
        <v>39.736510000000003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15388.67266</v>
      </c>
      <c r="L2581" s="459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20337 Exclusive brzda gumová horná</v>
      </c>
      <c r="C2582" s="185">
        <f t="shared" si="81"/>
        <v>3.9554399999999998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>
        <v>104.86535000000001</v>
      </c>
      <c r="I2582" s="460">
        <v>3.9554399999999998</v>
      </c>
      <c r="J2582" s="460">
        <v>13.49484</v>
      </c>
      <c r="K2582" s="460">
        <v>1531.81277</v>
      </c>
      <c r="L2582" s="459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20019 Exclusive brzda guľatá spodná</v>
      </c>
      <c r="C2583" s="185">
        <f t="shared" si="81"/>
        <v>1.1710199999999999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453.49741999999998</v>
      </c>
      <c r="L2583" s="459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10209 Future horný vozík 10mm L+P</v>
      </c>
      <c r="C2584" s="185">
        <f t="shared" si="81"/>
        <v>6.9220100000000002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2837.0452300000002</v>
      </c>
      <c r="L2584" s="459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00901 First horné/spodné vedenie 1,2m oliva</v>
      </c>
      <c r="C2585" s="185">
        <f t="shared" si="81"/>
        <v>5.8290600000000001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>
        <v>162.11954</v>
      </c>
      <c r="I2585" s="460">
        <v>5.8290600000000001</v>
      </c>
      <c r="J2585" s="460">
        <v>21.725999999999999</v>
      </c>
      <c r="K2585" s="460">
        <v>2323.2493199999999</v>
      </c>
      <c r="L2585" s="459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20106 tesnenie na sklo 18/4-4,5mm asymetrické</v>
      </c>
      <c r="C2586" s="185">
        <f t="shared" si="81"/>
        <v>2.3056100000000002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>
        <v>68.352530000000002</v>
      </c>
      <c r="I2586" s="460">
        <v>2.3056100000000002</v>
      </c>
      <c r="J2586" s="460">
        <v>7.6425999999999998</v>
      </c>
      <c r="K2586" s="460">
        <v>944.97055</v>
      </c>
      <c r="L2586" s="459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Maxim sada kovania pre 2 dvere 1,8m strieborná</v>
      </c>
      <c r="C2587" s="185">
        <f t="shared" si="81"/>
        <v>27.470300000000002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str">
        <f t="shared" si="80"/>
        <v>SEVROLL Maxim spojovacia lišta H25 1,8m strieborná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04382 Fox II úchytová lišta 2,7m strieborná</v>
      </c>
      <c r="C2589" s="185">
        <f t="shared" si="81"/>
        <v>16.784579999999998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6689.71414</v>
      </c>
      <c r="L2589" s="459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Prince sada kovania pre skládacie dvere 1200mm strieborná</v>
      </c>
      <c r="C2590" s="185">
        <f t="shared" si="81"/>
        <v>191.89064999999999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>
        <v>5336.91759</v>
      </c>
      <c r="I2590" s="460">
        <v>191.89064999999999</v>
      </c>
      <c r="J2590" s="460">
        <v>659.86327000000006</v>
      </c>
      <c r="K2590" s="460">
        <v>76480.543369999999</v>
      </c>
      <c r="L2590" s="459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04592 Gemini II spodné vedenie  2,35m strieborná</v>
      </c>
      <c r="C2591" s="185">
        <f t="shared" si="81"/>
        <v>11.194929999999999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4459.8092999999999</v>
      </c>
      <c r="L2591" s="459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04594 Gemini II spodné vedenie  4,05m strieborná</v>
      </c>
      <c r="C2592" s="185">
        <f t="shared" si="81"/>
        <v>19.28275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7685.3922499999999</v>
      </c>
      <c r="L2592" s="459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spodný vozík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>
        <v>0</v>
      </c>
      <c r="I2593" s="460">
        <v>0</v>
      </c>
      <c r="J2593" s="460">
        <v>0</v>
      </c>
      <c r="K2593" s="460">
        <v>0</v>
      </c>
      <c r="L2593" s="459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Prince 01 úchytová lišta 2,7m strieborná</v>
      </c>
      <c r="C2594" s="185">
        <f t="shared" si="81"/>
        <v>22.145230000000002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>
        <v>615.90953000000002</v>
      </c>
      <c r="I2594" s="460">
        <v>22.145230000000002</v>
      </c>
      <c r="J2594" s="460">
        <v>76.151830000000004</v>
      </c>
      <c r="K2594" s="460">
        <v>8826.2736999999997</v>
      </c>
      <c r="L2594" s="459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10199 Micra C sada kovania pre 1 krídlo</v>
      </c>
      <c r="C2595" s="185">
        <f t="shared" si="81"/>
        <v>6.3495100000000004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2530.6823199999999</v>
      </c>
      <c r="L2595" s="459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dorazová kefa zásuvná 14x4mm sivá</v>
      </c>
      <c r="C2596" s="185">
        <f t="shared" si="81"/>
        <v>0.2218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66.033280000000005</v>
      </c>
      <c r="L2596" s="459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Gemini-2 úch.lišta 2,7m strieborná</v>
      </c>
      <c r="C2597" s="185">
        <f t="shared" si="81"/>
        <v>18.892410000000002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7529.8176999999996</v>
      </c>
      <c r="L2597" s="459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Gemini-2 úch.lišta 2,7m oliva</v>
      </c>
      <c r="C2598" s="185">
        <f t="shared" si="81"/>
        <v>23.628520000000002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9417.4578500000007</v>
      </c>
      <c r="L2598" s="459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Gemini Gemini-2 úchytová lišta 2,7m</v>
      </c>
      <c r="C2599" s="185">
        <f t="shared" si="81"/>
        <v>23.628520000000002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>
        <v>657.16317000000004</v>
      </c>
      <c r="I2599" s="460">
        <v>23.628520000000002</v>
      </c>
      <c r="J2599" s="460">
        <v>86.852999999999994</v>
      </c>
      <c r="K2599" s="460">
        <v>9417.4578500000007</v>
      </c>
      <c r="L2599" s="459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System 10 II úch.lišta 2,7m striebor</v>
      </c>
      <c r="C2600" s="185">
        <f t="shared" si="81"/>
        <v>18.892410000000002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7529.8176999999996</v>
      </c>
      <c r="L2600" s="459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System 10 II úch.lišta 2,7m oliva</v>
      </c>
      <c r="C2601" s="185">
        <f t="shared" si="81"/>
        <v>23.524429999999999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9375.9710099999993</v>
      </c>
      <c r="L2601" s="459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System 10 II úchytová lišta 2,7m zlatá</v>
      </c>
      <c r="C2602" s="185">
        <f t="shared" si="81"/>
        <v>23.524429999999999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9375.9710099999993</v>
      </c>
      <c r="L2602" s="459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04377 Fox II úchytová lišta 2,7m oliva</v>
      </c>
      <c r="C2603" s="185">
        <f t="shared" si="81"/>
        <v>20.792059999999999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8286.9480100000001</v>
      </c>
      <c r="L2603" s="459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Fox úchytová lišta 2,7m zlatá</v>
      </c>
      <c r="C2604" s="185">
        <f t="shared" si="81"/>
        <v>20.792059999999999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8286.9480100000001</v>
      </c>
      <c r="L2604" s="459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04376-Y Fox II úchytová lišta 2,7m oliva kartáčovaná</v>
      </c>
      <c r="C2605" s="185">
        <f t="shared" si="81"/>
        <v>25.16385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10029.385200000001</v>
      </c>
      <c r="L2605" s="459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Everest vodiaca lišta 3m strieborná</v>
      </c>
      <c r="C2606" s="185">
        <f t="shared" si="81"/>
        <v>25.60624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10205.70297</v>
      </c>
      <c r="L2606" s="459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 10089 Everest vozík pre šikmé krídlo - 2ks</v>
      </c>
      <c r="C2607" s="185">
        <f t="shared" si="81"/>
        <v>20.193539999999999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8276.4924900000005</v>
      </c>
      <c r="L2607" s="459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Exclusive horné vedenie 3m strieborn</v>
      </c>
      <c r="C2608" s="185">
        <f t="shared" si="81"/>
        <v>32.554270000000002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12607.22285</v>
      </c>
      <c r="L2608" s="459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-COMFORT HORNÉ VEDENI 4,05M STR</v>
      </c>
      <c r="C2609" s="185">
        <f t="shared" si="81"/>
        <v>71.614199999999997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28542.77939</v>
      </c>
      <c r="L2609" s="459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Comfort spodné vedenie 4,05m striebo</v>
      </c>
      <c r="C2610" s="185">
        <f t="shared" si="81"/>
        <v>36.37959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>
        <v>1011.79968</v>
      </c>
      <c r="I2610" s="460">
        <v>36.37959</v>
      </c>
      <c r="J2610" s="460">
        <v>136.2414</v>
      </c>
      <c r="K2610" s="460">
        <v>14499.56611</v>
      </c>
      <c r="L2610" s="459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 10203 Comfort horný vozík 18mm - 2ks</v>
      </c>
      <c r="C2611" s="185">
        <f t="shared" si="81"/>
        <v>7.2082600000000001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2954.3665799999999</v>
      </c>
      <c r="L2611" s="459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Doubler ll spodné vedenie 4,05m strieborná</v>
      </c>
      <c r="C2612" s="185">
        <f t="shared" si="81"/>
        <v>34.505969999999998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13752.807430000001</v>
      </c>
      <c r="L2612" s="459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HOR. VEDENIE COMFORT 1,70 M STR.</v>
      </c>
      <c r="C2613" s="185">
        <f t="shared" si="81"/>
        <v>30.082129999999999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11989.627</v>
      </c>
      <c r="L2613" s="459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Comfort horné vedenie 1,7m oliva</v>
      </c>
      <c r="C2614" s="185">
        <f t="shared" si="81"/>
        <v>37.550609999999999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14966.29012</v>
      </c>
      <c r="L2614" s="459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HOR.VEDENIE COMFORT 2,35 M OLIVA</v>
      </c>
      <c r="C2615" s="185">
        <f t="shared" si="81"/>
        <v>51.915089999999999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20691.440979999999</v>
      </c>
      <c r="L2615" s="459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HOR.VEDENIE COMFORT 3 M OLIVA</v>
      </c>
      <c r="C2616" s="185">
        <f t="shared" si="81"/>
        <v>66.279560000000004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26416.59144</v>
      </c>
      <c r="L2616" s="459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HOR.VEDENIE COMFORT 4,05 M OLIVA</v>
      </c>
      <c r="C2617" s="185">
        <f t="shared" si="81"/>
        <v>89.465699999999998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35657.731119999997</v>
      </c>
      <c r="L2617" s="459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str">
        <f t="shared" si="80"/>
        <v>SEVROLL Maxim sada kovánia pre 3 dvere 2,5m strieborná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02376 Master úchytová lišta 2,7m strieborná</v>
      </c>
      <c r="C2619" s="185">
        <f t="shared" si="81"/>
        <v>25.21069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10050.128409999999</v>
      </c>
      <c r="L2619" s="459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02377 Master úchytová lišta 2,7m oliva</v>
      </c>
      <c r="C2620" s="185">
        <f t="shared" si="81"/>
        <v>31.513369999999998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12560.067520000001</v>
      </c>
      <c r="L2620" s="459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Master úch.lišta 3m strieborná</v>
      </c>
      <c r="C2621" s="185">
        <f t="shared" si="81"/>
        <v>28.026340000000001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11170.26665</v>
      </c>
      <c r="L2621" s="459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02380 Master úchytová lišta 3m oliva</v>
      </c>
      <c r="C2622" s="185">
        <f t="shared" si="81"/>
        <v>35.026420000000002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13960.240400000001</v>
      </c>
      <c r="L2622" s="459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str">
        <f t="shared" si="80"/>
        <v>SEVROLL 02021 Maxim vodiaca lišta 1,8m strieborná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str">
        <f t="shared" si="80"/>
        <v>SEVROLL Maxim vod. Lišta 2,5m strieborná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str">
        <f t="shared" si="80"/>
        <v>SEVROLL MAXIM VOD.LIŠTA 3,5 M STRIEBORNA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str">
        <f t="shared" si="80"/>
        <v>SEVROLL MAXIM VOD.LIŠTA 4,3 M STRIEBORNA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str">
        <f t="shared" si="80"/>
        <v>SEVROLL 02804 Maxim spodná krycia lišta 1,8m 18mm strieborná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str">
        <f t="shared" ref="B2628:B2691" si="82">IF($A$2=1,D2628,IF($A$2=2,F2628,IF($A$2=3,G2628,IF($A$2=4,E2628,IF($A$2&gt;4,P2628,"zadat jazyk")))))</f>
        <v>SEVROLL Maxim spod.krycia lišta 2,5m 18mm strieborná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str">
        <f t="shared" si="82"/>
        <v>SEVROLL Maxim spod.krycia lišta 3,5m 18mm strieborná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str">
        <f t="shared" si="82"/>
        <v>SEVROLL Maxim spod.krycia lišta 4,3m 18mm strieborná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str">
        <f t="shared" si="82"/>
        <v>SEVROLL SPOJ.LIŠTA H25 2,5M str.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str">
        <f t="shared" si="82"/>
        <v>SEVROLL 01881 Maxim spojovacia lišta H18 1,8m strieborná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SPOJ.LIŠTA H18 2,5M str.</v>
      </c>
      <c r="C2633" s="185">
        <f t="shared" si="83"/>
        <v>10.30363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>
        <v>272.31103000000002</v>
      </c>
      <c r="I2633" s="460">
        <v>10.30363</v>
      </c>
      <c r="J2633" s="460">
        <v>36.509929999999997</v>
      </c>
      <c r="K2633" s="460">
        <v>4046.7862500000001</v>
      </c>
      <c r="L2633" s="459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str">
        <f t="shared" si="82"/>
        <v>SEVROLL 02023 Maxim horné vedenie 1,8m strieborná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Maxim horné vedenie 2,5m str.</v>
      </c>
      <c r="C2635" s="185">
        <f t="shared" si="83"/>
        <v>28.511769999999999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11198.092360000001</v>
      </c>
      <c r="L2635" s="459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HORNÉ VEDENIE MAXIM 3,5M STR.</v>
      </c>
      <c r="C2636" s="185">
        <f t="shared" si="83"/>
        <v>39.825560000000003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>
        <v>1052.5355300000001</v>
      </c>
      <c r="I2636" s="460">
        <v>39.825560000000003</v>
      </c>
      <c r="J2636" s="460">
        <v>141.11804000000001</v>
      </c>
      <c r="K2636" s="460">
        <v>15641.622359999999</v>
      </c>
      <c r="L2636" s="459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HORNÉ VEDENIE MAXIM 4,3M STR.</v>
      </c>
      <c r="C2637" s="185">
        <f t="shared" si="83"/>
        <v>48.967509999999997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>
        <v>1294.14483</v>
      </c>
      <c r="I2637" s="460">
        <v>48.967509999999997</v>
      </c>
      <c r="J2637" s="460">
        <v>173.51165</v>
      </c>
      <c r="K2637" s="460">
        <v>19232.153289999998</v>
      </c>
      <c r="L2637" s="459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horná vodiaca lišta 1,7m oliva kart</v>
      </c>
      <c r="C2638" s="185">
        <f t="shared" si="83"/>
        <v>13.11539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5227.3111900000004</v>
      </c>
      <c r="L2638" s="459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horná vodiaca lišta 2,35m oliva kart</v>
      </c>
      <c r="C2639" s="185">
        <f t="shared" si="83"/>
        <v>18.189800000000002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7249.78305</v>
      </c>
      <c r="L2639" s="459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horná vodiaca lišta 3m oliva kartáč.</v>
      </c>
      <c r="C2640" s="185">
        <f t="shared" si="83"/>
        <v>23.186140000000002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9241.13969</v>
      </c>
      <c r="L2640" s="459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spod. krycia lišta 1,7m 10mm oliva kartáč</v>
      </c>
      <c r="C2641" s="185">
        <f t="shared" si="83"/>
        <v>22.27535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8878.1321399999997</v>
      </c>
      <c r="L2641" s="459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spod.krycia lišta 2,35m 10mm oliva kartáč</v>
      </c>
      <c r="C2642" s="185">
        <f t="shared" si="83"/>
        <v>30.836780000000001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12290.40488</v>
      </c>
      <c r="L2642" s="459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spod.krycia lišta 3m 10mm oliva kartáč.</v>
      </c>
      <c r="C2643" s="185">
        <f t="shared" si="83"/>
        <v>39.398220000000002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15702.6772</v>
      </c>
      <c r="L2643" s="459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Gemini HORNÉ VEDENIE 1,70M OLIVA</v>
      </c>
      <c r="C2644" s="185">
        <f t="shared" si="83"/>
        <v>24.331130000000002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9697.4924900000005</v>
      </c>
      <c r="L2644" s="459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01713 Exclusive horné vedenie 3m oliva</v>
      </c>
      <c r="C2645" s="185">
        <f t="shared" si="83"/>
        <v>39.502310000000001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15297.97315</v>
      </c>
      <c r="L2645" s="459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Gemini horné vedenie 2,35M OLIVA</v>
      </c>
      <c r="C2646" s="185">
        <f t="shared" si="83"/>
        <v>33.621200000000002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13400.17109</v>
      </c>
      <c r="L2646" s="459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Gemini horné vedenie 3M OLIVA KA</v>
      </c>
      <c r="C2647" s="185">
        <f t="shared" si="83"/>
        <v>42.911270000000002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17102.8501</v>
      </c>
      <c r="L2647" s="459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Gemini horné vedenie 4,05M oliva kartáčovaná</v>
      </c>
      <c r="C2648" s="185">
        <f t="shared" si="83"/>
        <v>57.926310000000001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23087.291969999998</v>
      </c>
      <c r="L2648" s="459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04333-Y Elegant II spodné vedenie  1,7m oliva kartáčovaná</v>
      </c>
      <c r="C2649" s="185">
        <f t="shared" si="83"/>
        <v>15.535489999999999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6191.8748900000001</v>
      </c>
      <c r="L2649" s="459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spodné vedenie  2,35m oliva kartáčovaná</v>
      </c>
      <c r="C2650" s="185">
        <f t="shared" si="83"/>
        <v>21.464729999999999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8556.6110499999995</v>
      </c>
      <c r="L2650" s="459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spodné vedenie  3m oliva kartáčovaná</v>
      </c>
      <c r="C2651" s="185">
        <f t="shared" si="83"/>
        <v>27.401800000000001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10921.346809999999</v>
      </c>
      <c r="L2651" s="459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Elegant II spodné vedenie  4,05m oliva kartáčovaná</v>
      </c>
      <c r="C2652" s="185">
        <f t="shared" si="83"/>
        <v>37.00414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14748.48552</v>
      </c>
      <c r="L2652" s="459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SPOJ.LIŠTA "H 10" 3M OLIVA kartáčovaná</v>
      </c>
      <c r="C2653" s="185">
        <f t="shared" si="83"/>
        <v>21.624780000000001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8618.8407000000007</v>
      </c>
      <c r="L2653" s="459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10066-SV sada kovania ZSE-10</v>
      </c>
      <c r="C2654" s="185">
        <f t="shared" si="83"/>
        <v>47.621360000000003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>
        <v>1324.4588000000001</v>
      </c>
      <c r="I2654" s="460">
        <v>47.621360000000003</v>
      </c>
      <c r="J2654" s="460">
        <v>166.12739999999999</v>
      </c>
      <c r="K2654" s="460">
        <v>18980.118620000001</v>
      </c>
      <c r="L2654" s="459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01971 Exclusive horné vedenie 1,2m strieborná</v>
      </c>
      <c r="C2655" s="185">
        <f t="shared" si="83"/>
        <v>13.0113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>
        <v>344.95182999999997</v>
      </c>
      <c r="I2655" s="460">
        <v>13.0113</v>
      </c>
      <c r="J2655" s="460">
        <v>44.390920000000001</v>
      </c>
      <c r="K2655" s="460">
        <v>5038.8580599999996</v>
      </c>
      <c r="L2655" s="459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20144 vrták stupňovitý 6,5/9,5mm</v>
      </c>
      <c r="C2656" s="185">
        <f t="shared" si="83"/>
        <v>26.752659999999999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20016 montažný prípravok pre lamino 10mm veľký</v>
      </c>
      <c r="C2657" s="185">
        <f t="shared" si="83"/>
        <v>110.13077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20173 montážny prípravok pre lamino 10mm malý</v>
      </c>
      <c r="C2658" s="185">
        <f t="shared" si="83"/>
        <v>5.0214600000000003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125.9896</v>
      </c>
      <c r="I2658" s="460">
        <v>5.0214600000000003</v>
      </c>
      <c r="J2658" s="460">
        <v>21.91311</v>
      </c>
      <c r="K2658" s="460">
        <v>2043.8259700000001</v>
      </c>
      <c r="L2658" s="459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01863 Prince 02 úchytová lišta 2,7m strieborná</v>
      </c>
      <c r="C2659" s="185">
        <f t="shared" si="83"/>
        <v>16.160029999999999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>
        <v>449.44749000000002</v>
      </c>
      <c r="I2659" s="460">
        <v>16.160029999999999</v>
      </c>
      <c r="J2659" s="460">
        <v>55.570270000000001</v>
      </c>
      <c r="K2659" s="460">
        <v>6440.7942999999996</v>
      </c>
      <c r="L2659" s="459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00691 spojovacia lišta T04 3m strieborná</v>
      </c>
      <c r="C2660" s="185">
        <f t="shared" si="83"/>
        <v>7.1822400000000002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2862.5754299999999</v>
      </c>
      <c r="L2660" s="459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SPOJOVACia LIŠTA H04/18 3M OLIVA</v>
      </c>
      <c r="C2661" s="185">
        <f t="shared" si="83"/>
        <v>10.38302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4138.2881900000002</v>
      </c>
      <c r="L2661" s="459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00883 Comfort spodné vedenie 1,7m strieborná</v>
      </c>
      <c r="C2662" s="185">
        <f t="shared" si="83"/>
        <v>15.275270000000001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>
        <v>424.84007000000003</v>
      </c>
      <c r="I2662" s="460">
        <v>15.275270000000001</v>
      </c>
      <c r="J2662" s="460">
        <v>57.191400000000002</v>
      </c>
      <c r="K2662" s="460">
        <v>6088.1583799999999</v>
      </c>
      <c r="L2662" s="459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 20171 tesnenie na sklo 10,1/8mm</v>
      </c>
      <c r="C2663" s="185">
        <f t="shared" si="83"/>
        <v>0.80669999999999997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330.63301999999999</v>
      </c>
      <c r="L2663" s="459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SP.VOZÍK WD10 V DUO 60 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>
        <v>0</v>
      </c>
      <c r="I2664" s="460">
        <v>0</v>
      </c>
      <c r="J2664" s="460">
        <v>0</v>
      </c>
      <c r="K2664" s="460">
        <v>0</v>
      </c>
      <c r="L2664" s="459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222618 Wilson Držiak tyče</v>
      </c>
      <c r="C2665" s="185">
        <f t="shared" si="83"/>
        <v>2.49817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>
        <v>69.479820000000004</v>
      </c>
      <c r="I2665" s="460">
        <v>2.49817</v>
      </c>
      <c r="J2665" s="460">
        <v>8.5905699999999996</v>
      </c>
      <c r="K2665" s="460">
        <v>995.67850999999996</v>
      </c>
      <c r="L2665" s="459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222615 Wilson nosník 2108mm strieborný</v>
      </c>
      <c r="C2666" s="185">
        <f t="shared" si="83"/>
        <v>16.290150000000001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>
        <v>453.06625000000003</v>
      </c>
      <c r="I2666" s="460">
        <v>16.290150000000001</v>
      </c>
      <c r="J2666" s="460">
        <v>56.017679999999999</v>
      </c>
      <c r="K2666" s="460">
        <v>6492.6527699999997</v>
      </c>
      <c r="L2666" s="459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222616 Wilson konzola 300mm strieborná</v>
      </c>
      <c r="C2667" s="185">
        <f t="shared" si="83"/>
        <v>3.9294099999999998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>
        <v>109.28594</v>
      </c>
      <c r="I2667" s="460">
        <v>3.9294099999999998</v>
      </c>
      <c r="J2667" s="460">
        <v>13.51225</v>
      </c>
      <c r="K2667" s="460">
        <v>1566.11904</v>
      </c>
      <c r="L2667" s="459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222617 Wilson konzola 500mm strieborná</v>
      </c>
      <c r="C2668" s="185">
        <f t="shared" si="83"/>
        <v>6.4015599999999999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>
        <v>178.04201</v>
      </c>
      <c r="I2668" s="460">
        <v>6.4015599999999999</v>
      </c>
      <c r="J2668" s="460">
        <v>22.013339999999999</v>
      </c>
      <c r="K2668" s="460">
        <v>2551.4259499999998</v>
      </c>
      <c r="L2668" s="459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222619 Wilson tyč priemer 25mm 1,2m strieborná</v>
      </c>
      <c r="C2669" s="185">
        <f t="shared" si="83"/>
        <v>7.0781499999999999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>
        <v>196.85945000000001</v>
      </c>
      <c r="I2669" s="460">
        <v>7.0781499999999999</v>
      </c>
      <c r="J2669" s="460">
        <v>24.339950000000002</v>
      </c>
      <c r="K2669" s="460">
        <v>2821.0885899999998</v>
      </c>
      <c r="L2669" s="459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222620 Wilson montažný klip silver</v>
      </c>
      <c r="C2670" s="185">
        <f t="shared" si="83"/>
        <v>0.44238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>
        <v>12.30372</v>
      </c>
      <c r="I2670" s="460">
        <v>0.44238</v>
      </c>
      <c r="J2670" s="460">
        <v>1.52125</v>
      </c>
      <c r="K2670" s="460">
        <v>176.31816000000001</v>
      </c>
      <c r="L2670" s="459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222621 Wilson záslepka tyče</v>
      </c>
      <c r="C2671" s="185">
        <f t="shared" si="83"/>
        <v>1.1970400000000001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490.61698000000001</v>
      </c>
      <c r="L2671" s="459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okrasná lišta S20 3m strieborná</v>
      </c>
      <c r="C2672" s="185">
        <f t="shared" si="83"/>
        <v>6.2194000000000003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2478.8242700000001</v>
      </c>
      <c r="L2672" s="459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str">
        <f t="shared" si="82"/>
        <v>SEVROLL 50244 Ursus horné vedenie 1,8m surová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50245 Ursus horné vedenie 3m surová</v>
      </c>
      <c r="C2674" s="185">
        <f t="shared" si="83"/>
        <v>38.721629999999998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>
        <v>1026.57664</v>
      </c>
      <c r="I2674" s="460">
        <v>38.721629999999998</v>
      </c>
      <c r="J2674" s="460">
        <v>132.10735</v>
      </c>
      <c r="K2674" s="460">
        <v>14995.641670000001</v>
      </c>
      <c r="L2674" s="459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str">
        <f t="shared" si="82"/>
        <v>SEVROLL 10022-SV Ursus sada kovania ZP-18 pro 1 krídlo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01391 Gemini horné vedenie 6m strieborná</v>
      </c>
      <c r="C2676" s="185">
        <f t="shared" si="83"/>
        <v>49.88532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184.17554999999999</v>
      </c>
      <c r="K2676" s="460">
        <v>19882.452249999998</v>
      </c>
      <c r="L2676" s="459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Gemini horné vedenie 6m oliva</v>
      </c>
      <c r="C2677" s="185">
        <f t="shared" si="83"/>
        <v>62.454239999999999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214.76429999999999</v>
      </c>
      <c r="K2677" s="460">
        <v>24891.958839999999</v>
      </c>
      <c r="L2677" s="459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01392 Gemini horné vedenie 6m zlatá</v>
      </c>
      <c r="C2678" s="185">
        <f t="shared" si="83"/>
        <v>62.454239999999999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1736.99515</v>
      </c>
      <c r="I2678" s="460">
        <v>62.454239999999999</v>
      </c>
      <c r="J2678" s="460">
        <v>214.76429999999999</v>
      </c>
      <c r="K2678" s="460">
        <v>24891.958839999999</v>
      </c>
      <c r="L2678" s="459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Cleft spodné vedenie 6m strieborná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>
        <v>0</v>
      </c>
      <c r="I2679" s="460">
        <v>0</v>
      </c>
      <c r="J2679" s="460">
        <v>0</v>
      </c>
      <c r="K2679" s="460">
        <v>0</v>
      </c>
      <c r="L2679" s="459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04076 maska Cleft 6m strieborná</v>
      </c>
      <c r="C2680" s="185">
        <f t="shared" si="83"/>
        <v>3.8414600000000001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05546 Factor 18 II úchytová lišta 2,7m strieborná</v>
      </c>
      <c r="C2681" s="185">
        <f t="shared" si="83"/>
        <v>10.409039999999999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4148.6598199999999</v>
      </c>
      <c r="L2681" s="459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SPOJOVACIA LIŠTA H04/18 3M STRIEBN</v>
      </c>
      <c r="C2682" s="185">
        <f t="shared" si="83"/>
        <v>8.5354100000000006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3401.9011099999998</v>
      </c>
      <c r="L2682" s="459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01877 spojovacia lišta H08/18 3m oliva</v>
      </c>
      <c r="C2683" s="185">
        <f t="shared" si="83"/>
        <v>10.77336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4293.8627500000002</v>
      </c>
      <c r="L2683" s="459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spojovacia lišta H08/18 3m strieborn</v>
      </c>
      <c r="C2684" s="185">
        <f t="shared" si="83"/>
        <v>8.8216599999999996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3515.9892300000001</v>
      </c>
      <c r="L2684" s="459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okrasná lišta S20 3m oliva</v>
      </c>
      <c r="C2685" s="185">
        <f t="shared" si="83"/>
        <v>7.6246200000000002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3038.8931899999998</v>
      </c>
      <c r="L2685" s="459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okrasná lišta S10 3m strieborná</v>
      </c>
      <c r="C2686" s="185">
        <f t="shared" si="83"/>
        <v>3.40896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1358.68604</v>
      </c>
      <c r="L2686" s="459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okrasná lišta S10 3m oliva</v>
      </c>
      <c r="C2687" s="185">
        <f t="shared" si="83"/>
        <v>4.2677100000000001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1700.95036</v>
      </c>
      <c r="L2687" s="459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20032-SV tesnenie na sklo 10/4,5mm</v>
      </c>
      <c r="C2688" s="185">
        <f t="shared" si="83"/>
        <v>0.80669999999999997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330.63301999999999</v>
      </c>
      <c r="L2688" s="459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Julia II úch.lišta 2,7m oliva</v>
      </c>
      <c r="C2689" s="185">
        <f t="shared" si="83"/>
        <v>21.780919999999998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8681.0707700000003</v>
      </c>
      <c r="L2689" s="459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Julia II úch.lišta 2,7m strieborná</v>
      </c>
      <c r="C2690" s="185">
        <f t="shared" si="83"/>
        <v>17.435140000000001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6949.0051800000001</v>
      </c>
      <c r="L2690" s="459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str">
        <f t="shared" si="82"/>
        <v>SEVROLL Julia II úch.lišta 2,7m zlatá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Romeo II úch.lišta 2,7m oliva</v>
      </c>
      <c r="C2692" s="185">
        <f t="shared" ref="C2692:C2755" si="85">IF($A$2=1,H2692,IF($A$2=2,I2692,IF($A$2=3,J2692,IF($A$2=4,K2692,IF($A$2&gt;4,O2692,"zadat jazyk")))))</f>
        <v>22.301369999999999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8888.5037599999996</v>
      </c>
      <c r="L2692" s="459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ROMEO II ÚCH.LIŠTA 2,7 M STR.</v>
      </c>
      <c r="C2693" s="185">
        <f t="shared" si="85"/>
        <v>17.435140000000001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6949.0051800000001</v>
      </c>
      <c r="L2693" s="459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str">
        <f t="shared" si="84"/>
        <v>SEVROLL Romeo II úchytová lišta 2,7m zlatá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04548 Factor 18 II úchytová lišta 2,7m oliva</v>
      </c>
      <c r="C2695" s="185">
        <f t="shared" si="85"/>
        <v>12.646979999999999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5040.6218200000003</v>
      </c>
      <c r="L2695" s="459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str">
        <f t="shared" si="84"/>
        <v>SEVROLL Factor 18 II-úchytová lišta zlatá 2,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04545 Factor 16 II úchytová lišta 2,7m oliva</v>
      </c>
      <c r="C2697" s="185">
        <f t="shared" si="85"/>
        <v>12.777100000000001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>
        <v>355.36025999999998</v>
      </c>
      <c r="I2697" s="460">
        <v>12.777100000000001</v>
      </c>
      <c r="J2697" s="460">
        <v>79.866</v>
      </c>
      <c r="K2697" s="460">
        <v>5092.4798700000001</v>
      </c>
      <c r="L2697" s="459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04546 Factor 16 II úchytová lišta 2,7m strieborná</v>
      </c>
      <c r="C2698" s="185">
        <f t="shared" si="85"/>
        <v>10.22688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>
        <v>284.43295000000001</v>
      </c>
      <c r="I2698" s="460">
        <v>10.22688</v>
      </c>
      <c r="J2698" s="460">
        <v>72.593400000000003</v>
      </c>
      <c r="K2698" s="460">
        <v>4076.0581499999998</v>
      </c>
      <c r="L2698" s="459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05544 Victoria II úchytová lišta 18mm 2,7m strieborná</v>
      </c>
      <c r="C2699" s="185">
        <f t="shared" si="85"/>
        <v>16.498329999999999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6575.6256299999995</v>
      </c>
      <c r="L2699" s="459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04542 Victoria II úchytová lišta 18mm 2,7m oliva</v>
      </c>
      <c r="C2700" s="185">
        <f t="shared" si="85"/>
        <v>20.635919999999999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8224.7179400000005</v>
      </c>
      <c r="L2700" s="459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str">
        <f t="shared" si="84"/>
        <v>SEVROLL Viktoria II úch.list.18mm 2,7m zlatá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Minicomfort II úch.lišta 2,7m str.</v>
      </c>
      <c r="C2702" s="185">
        <f t="shared" si="85"/>
        <v>16.550370000000001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6596.3692499999997</v>
      </c>
      <c r="L2702" s="459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02740 Minicomfort II úchytová lišta 2,7m oliva</v>
      </c>
      <c r="C2703" s="185">
        <f t="shared" si="85"/>
        <v>19.855239999999998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>
        <v>552.21969999999999</v>
      </c>
      <c r="I2703" s="460">
        <v>19.855239999999998</v>
      </c>
      <c r="J2703" s="460">
        <v>71.002200000000002</v>
      </c>
      <c r="K2703" s="460">
        <v>7913.5684600000004</v>
      </c>
      <c r="L2703" s="459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Comfort 18 II úch.lišta 2,7m str,</v>
      </c>
      <c r="C2704" s="185">
        <f t="shared" si="85"/>
        <v>23.75863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9469.3158899999999</v>
      </c>
      <c r="L2704" s="459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02721 Comfort 18 II úchytová lišta 2,7m oliva</v>
      </c>
      <c r="C2705" s="185">
        <f t="shared" si="85"/>
        <v>30.446439999999999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12134.82993</v>
      </c>
      <c r="L2705" s="459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Unicomfort II úch.lišta 2,7m str.</v>
      </c>
      <c r="C2706" s="185">
        <f t="shared" si="85"/>
        <v>26.438960000000002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10537.596079999999</v>
      </c>
      <c r="L2706" s="459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02726 Unicomfort II úchytová lišta 2,7m oliva</v>
      </c>
      <c r="C2707" s="185">
        <f t="shared" si="85"/>
        <v>30.60258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12197.06</v>
      </c>
      <c r="L2707" s="459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04551 Faworyt II úchytová lišta 2,7m oliva</v>
      </c>
      <c r="C2708" s="185">
        <f t="shared" si="85"/>
        <v>16.13401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6430.4227000000001</v>
      </c>
      <c r="L2708" s="459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02718 Comfort 16 II úchytová lišta 2,7m strieborná</v>
      </c>
      <c r="C2709" s="185">
        <f t="shared" si="85"/>
        <v>23.75863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>
        <v>660.78189999999995</v>
      </c>
      <c r="I2709" s="460">
        <v>23.75863</v>
      </c>
      <c r="J2709" s="460">
        <v>92.779200000000003</v>
      </c>
      <c r="K2709" s="460">
        <v>9469.3158899999999</v>
      </c>
      <c r="L2709" s="459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02717 Comfort 16 II úchytová lišta 2,7m oliva</v>
      </c>
      <c r="C2710" s="185">
        <f t="shared" si="85"/>
        <v>30.446439999999999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>
        <v>846.78513999999996</v>
      </c>
      <c r="I2710" s="460">
        <v>30.446439999999999</v>
      </c>
      <c r="J2710" s="460">
        <v>104.69759999999999</v>
      </c>
      <c r="K2710" s="460">
        <v>12134.82993</v>
      </c>
      <c r="L2710" s="459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ERGO 18 UCH.LIŠTA.2,70m STR.</v>
      </c>
      <c r="C2711" s="185">
        <f t="shared" si="85"/>
        <v>7.8588300000000002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2995.4153099999999</v>
      </c>
      <c r="L2711" s="459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ERGO UCH.LIŠTA.2,70m OLIVOVÁ</v>
      </c>
      <c r="C2712" s="185">
        <f t="shared" si="85"/>
        <v>10.487109999999999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3997.1932900000002</v>
      </c>
      <c r="L2712" s="459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profil "U" pre lamino 36mm strieborná 3m</v>
      </c>
      <c r="C2713" s="185">
        <f t="shared" si="85"/>
        <v>13.50573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5382.8861399999996</v>
      </c>
      <c r="L2713" s="459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str">
        <f t="shared" si="84"/>
        <v>ASTIN horné vedenie 3,6m kartáč.ČIERNA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str">
        <f t="shared" si="84"/>
        <v>SEVROLL 214-380 Herkules plus horné vedenie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134-121 Záves dverí 25kg</v>
      </c>
      <c r="C2717" s="185">
        <f t="shared" si="85"/>
        <v>2.70635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1048.08233</v>
      </c>
      <c r="L2717" s="459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04595 Gemini II spodné vedenie  6m strieborná</v>
      </c>
      <c r="C2718" s="185">
        <f t="shared" si="85"/>
        <v>28.596229999999998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105.53084</v>
      </c>
      <c r="K2718" s="460">
        <v>11398.442849999999</v>
      </c>
      <c r="L2718" s="459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00902 First horné/spodné vedenie 1,8m oliva</v>
      </c>
      <c r="C2719" s="185">
        <f t="shared" si="85"/>
        <v>8.7592099999999995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3495.24602</v>
      </c>
      <c r="L2719" s="459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MASKA DOUBLER II 4,05 M striebor</v>
      </c>
      <c r="C2720" s="185">
        <f t="shared" si="85"/>
        <v>11.13767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4439.0660699999999</v>
      </c>
      <c r="L2720" s="459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02849 Doubler II spodné vedenie 1,7m strieborná</v>
      </c>
      <c r="C2721" s="185">
        <f t="shared" si="85"/>
        <v>14.46857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5766.6373000000003</v>
      </c>
      <c r="L2721" s="459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Doubler II spodné vedenie 2,35m str.</v>
      </c>
      <c r="C2722" s="185">
        <f t="shared" si="85"/>
        <v>20.037400000000002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7986.1701300000004</v>
      </c>
      <c r="L2722" s="459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Doubler II spodné vedenie 3m str.</v>
      </c>
      <c r="C2723" s="185">
        <f t="shared" si="85"/>
        <v>25.580220000000001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10195.33136</v>
      </c>
      <c r="L2723" s="459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02853 Doubler II spodné vedenie 6m strieborná</v>
      </c>
      <c r="C2724" s="185">
        <f t="shared" si="85"/>
        <v>51.10839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188.25120000000001</v>
      </c>
      <c r="K2724" s="460">
        <v>20369.9195</v>
      </c>
      <c r="L2724" s="459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02844 Doubler II spodné vedenie 1,7m oliva</v>
      </c>
      <c r="C2725" s="185">
        <f t="shared" si="85"/>
        <v>18.085709999999999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7208.2966100000003</v>
      </c>
      <c r="L2725" s="459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02845 Doubler II spodné vedenie 2,35m oliva</v>
      </c>
      <c r="C2726" s="185">
        <f t="shared" si="85"/>
        <v>25.059760000000001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9987.8983700000008</v>
      </c>
      <c r="L2726" s="459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02846 Doubler II spodné vedenie 3m oliva</v>
      </c>
      <c r="C2727" s="185">
        <f t="shared" si="85"/>
        <v>31.981780000000001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12746.75729</v>
      </c>
      <c r="L2727" s="459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02847 Doubler II spodné vedenie 4,05m oliva</v>
      </c>
      <c r="C2728" s="185">
        <f t="shared" si="85"/>
        <v>43.145470000000003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17196.19498</v>
      </c>
      <c r="L2728" s="459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02848 Doubler II spodné vedenie 6m oliva</v>
      </c>
      <c r="C2729" s="185">
        <f t="shared" si="85"/>
        <v>63.885480000000001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219.68598</v>
      </c>
      <c r="K2729" s="460">
        <v>25462.39976</v>
      </c>
      <c r="L2729" s="459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str">
        <f t="shared" si="84"/>
        <v>SEVROLL Doubler II spodné vedenie 4,05m zlat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02864 Doubler II maska 1,7m strieborná</v>
      </c>
      <c r="C2731" s="185">
        <f t="shared" si="85"/>
        <v>4.7100900000000001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1877.2685200000001</v>
      </c>
      <c r="L2731" s="459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Doubler II maska 2,35m stieborná</v>
      </c>
      <c r="C2732" s="185">
        <f t="shared" si="85"/>
        <v>6.4796300000000002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2582.5407799999998</v>
      </c>
      <c r="L2732" s="459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163125 Doubler II maska 3m strieborná</v>
      </c>
      <c r="C2733" s="185">
        <f t="shared" si="85"/>
        <v>8.2491599999999998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3287.8130200000001</v>
      </c>
      <c r="L2733" s="459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02868 Doubler II maska 6m strieborná</v>
      </c>
      <c r="C2734" s="185">
        <f t="shared" si="85"/>
        <v>16.550370000000001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57.7014</v>
      </c>
      <c r="K2734" s="460">
        <v>6596.3692499999997</v>
      </c>
      <c r="L2734" s="459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02859 Doubler II maska 1,7m oliva</v>
      </c>
      <c r="C2735" s="185">
        <f t="shared" si="85"/>
        <v>5.69895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2271.3912799999998</v>
      </c>
      <c r="L2735" s="459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02860 Doubler II maska 2,35m oliva</v>
      </c>
      <c r="C2736" s="185">
        <f t="shared" si="85"/>
        <v>7.8848500000000001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3142.60968</v>
      </c>
      <c r="L2736" s="459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02861 Doubler II maska 3m oliva</v>
      </c>
      <c r="C2737" s="185">
        <f t="shared" si="85"/>
        <v>10.07075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4013.8284699999999</v>
      </c>
      <c r="L2737" s="459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02862 Doubler II maska 4,05m oliva</v>
      </c>
      <c r="C2738" s="185">
        <f t="shared" si="85"/>
        <v>13.609819999999999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5424.3725800000002</v>
      </c>
      <c r="L2738" s="459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02863 Doubler II maska 6m oliva</v>
      </c>
      <c r="C2739" s="185">
        <f t="shared" si="85"/>
        <v>20.141490000000001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69.261480000000006</v>
      </c>
      <c r="K2739" s="460">
        <v>8027.6565700000001</v>
      </c>
      <c r="L2739" s="459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maska 4,3m strieborná</v>
      </c>
      <c r="C2740" s="185">
        <f t="shared" si="85"/>
        <v>12.273440000000001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>
        <v>324.37049000000002</v>
      </c>
      <c r="I2740" s="460">
        <v>12.273440000000001</v>
      </c>
      <c r="J2740" s="460">
        <v>43.48977</v>
      </c>
      <c r="K2740" s="460">
        <v>4820.4365600000001</v>
      </c>
      <c r="L2740" s="459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16280 vzorkovník samolepiacíh fólií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>
        <v>0</v>
      </c>
      <c r="I2741" s="460">
        <v>0</v>
      </c>
      <c r="J2741" s="460">
        <v>0</v>
      </c>
      <c r="K2741" s="460">
        <v>0</v>
      </c>
      <c r="L2741" s="459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04552 Faworyt II úchytová lišta 2,7m strieborná</v>
      </c>
      <c r="C2742" s="185">
        <f t="shared" si="85"/>
        <v>12.594939999999999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5019.8782199999996</v>
      </c>
      <c r="L2742" s="459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FUTURE II ÚCH.LIŠTA 3,5 M str.</v>
      </c>
      <c r="C2743" s="185">
        <f t="shared" si="85"/>
        <v>42.052520000000001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16760.585780000001</v>
      </c>
      <c r="L2743" s="459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03047 Future II úchytová lišta 3,5m oliva</v>
      </c>
      <c r="C2744" s="185">
        <f t="shared" si="85"/>
        <v>49.00056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19529.815930000001</v>
      </c>
      <c r="L2744" s="459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 Future II úch.lišta 2,7m strieborná</v>
      </c>
      <c r="C2745" s="185">
        <f t="shared" si="85"/>
        <v>32.476199999999999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12943.81868</v>
      </c>
      <c r="L2745" s="459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03046 Future II úchytová lišta 2,7m oliva</v>
      </c>
      <c r="C2746" s="185">
        <f t="shared" si="85"/>
        <v>37.810839999999999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15070.00663</v>
      </c>
      <c r="L2746" s="459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str">
        <f t="shared" si="84"/>
        <v>SEVROLL 02557 profil "U" pro lamino 10mm 2m strieborná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02558 profil "U" pro lamino 10mm 3m strieborná</v>
      </c>
      <c r="C2748" s="185">
        <f t="shared" si="85"/>
        <v>4.9703200000000001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1980.9850300000001</v>
      </c>
      <c r="L2748" s="459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str">
        <f t="shared" si="84"/>
        <v>SEVROLL SPODNÉ VED. MAXIM II 3,5M STR.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str">
        <f t="shared" si="84"/>
        <v>SEVROLL SPODNÉ VED. MAXIM II 4,3M STR.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str">
        <f t="shared" si="84"/>
        <v>SEVROLL 02815 MAXIM II MASKA 3,5 M strieborná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str">
        <f t="shared" si="84"/>
        <v>SEVROLL 02805 Maxim II spodné vedenie 1,8m strieborná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str">
        <f t="shared" si="84"/>
        <v>SEVROLL Maxim II spodné vedenie 2,5m str.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str">
        <f t="shared" si="84"/>
        <v>SEVROLL 02890 Maxim II spodné vedenie 6m strieborná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str">
        <f t="shared" si="84"/>
        <v>SEVROLL 02812 Maxim II maska 1,8m strieborná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strieborná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str">
        <f t="shared" si="86"/>
        <v>SEVROLL 02891 Maxim II maska 6m strieborná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str">
        <f t="shared" si="86"/>
        <v>SEVROLL 02893 Maxim vodiaca lišta 6m strieborná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str">
        <f t="shared" si="86"/>
        <v>SEVROLL 02889  Maxim spodná krycia lišta 6m 10mm strieborná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10229-SV Everest sada pre úchytovú lištu Fox II</v>
      </c>
      <c r="C2760" s="185">
        <f t="shared" si="87"/>
        <v>53.164169999999999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21189.279849999999</v>
      </c>
      <c r="L2760" s="459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str">
        <f t="shared" si="86"/>
        <v>SEVROLL Prosper II úch.lišta 2,7m strieborná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02580 Hide N spodné vedenie 2,35m strieborná</v>
      </c>
      <c r="C2762" s="185">
        <f t="shared" si="87"/>
        <v>9.9679599999999997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3859.7651500000002</v>
      </c>
      <c r="L2762" s="459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221-022 sada Apollo 2/756</v>
      </c>
      <c r="C2763" s="185">
        <f t="shared" si="87"/>
        <v>31.070979999999999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>
        <v>823.74495000000002</v>
      </c>
      <c r="I2763" s="460">
        <v>31.070979999999999</v>
      </c>
      <c r="J2763" s="460">
        <v>106.0055</v>
      </c>
      <c r="K2763" s="460">
        <v>12032.7929</v>
      </c>
      <c r="L2763" s="459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10067-SV sada kovania ZSE-10 Plus</v>
      </c>
      <c r="C2764" s="185">
        <f t="shared" si="87"/>
        <v>66.747969999999995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26603.281200000001</v>
      </c>
      <c r="L2764" s="459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50243 Ursus horné vedenie 1,2m surová</v>
      </c>
      <c r="C2765" s="185">
        <f t="shared" si="87"/>
        <v>15.483449999999999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>
        <v>410.49268999999998</v>
      </c>
      <c r="I2765" s="460">
        <v>15.483449999999999</v>
      </c>
      <c r="J2765" s="460">
        <v>52.825180000000003</v>
      </c>
      <c r="K2765" s="460">
        <v>5996.2412899999999</v>
      </c>
      <c r="L2765" s="459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00912 First horné/spodné vedenie 3m strieborná</v>
      </c>
      <c r="C2766" s="185">
        <f t="shared" si="87"/>
        <v>13.14141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5237.6832100000001</v>
      </c>
      <c r="L2766" s="459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00903 First hornéspodné vedenie 3m oliva</v>
      </c>
      <c r="C2767" s="185">
        <f t="shared" si="87"/>
        <v>14.572660000000001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>
        <v>405.29887000000002</v>
      </c>
      <c r="I2767" s="460">
        <v>14.572660000000001</v>
      </c>
      <c r="J2767" s="460">
        <v>54.3048</v>
      </c>
      <c r="K2767" s="460">
        <v>5808.12374</v>
      </c>
      <c r="L2767" s="459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20102 tesnenie na sklo 18/4mm symetrické</v>
      </c>
      <c r="C2768" s="185">
        <f t="shared" si="87"/>
        <v>2.3160099999999999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949.23690999999997</v>
      </c>
      <c r="L2768" s="459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20145 tesnenie na sklo 18/8mm symetrické</v>
      </c>
      <c r="C2769" s="185">
        <f t="shared" si="87"/>
        <v>2.3160099999999999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949.23690999999997</v>
      </c>
      <c r="L2769" s="459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10069-SV sada kovania ZSE-18</v>
      </c>
      <c r="C2770" s="185">
        <f t="shared" si="87"/>
        <v>44.862960000000001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>
        <v>1247.7415100000001</v>
      </c>
      <c r="I2770" s="460">
        <v>44.862960000000001</v>
      </c>
      <c r="J2770" s="460">
        <v>156.62100000000001</v>
      </c>
      <c r="K2770" s="460">
        <v>17880.723620000001</v>
      </c>
      <c r="L2770" s="459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10068-SV sada kovania ZSE-18 Plus</v>
      </c>
      <c r="C2771" s="185">
        <f t="shared" si="87"/>
        <v>65.759110000000007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>
        <v>1828.9111499999999</v>
      </c>
      <c r="I2771" s="460">
        <v>65.759110000000007</v>
      </c>
      <c r="J2771" s="460">
        <v>229.43879999999999</v>
      </c>
      <c r="K2771" s="460">
        <v>26209.158439999999</v>
      </c>
      <c r="L2771" s="459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10084-SV sada kovania ZSE-18 U Plus</v>
      </c>
      <c r="C2772" s="185">
        <f t="shared" si="87"/>
        <v>66.01934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>
        <v>1836.1486299999999</v>
      </c>
      <c r="I2772" s="460">
        <v>66.01934</v>
      </c>
      <c r="J2772" s="460">
        <v>230.29560000000001</v>
      </c>
      <c r="K2772" s="460">
        <v>26312.874950000001</v>
      </c>
      <c r="L2772" s="459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01114 Micra horné/spodné vedenie 1,7m oliva</v>
      </c>
      <c r="C2773" s="185">
        <f t="shared" si="87"/>
        <v>4.0074800000000002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1597.23387</v>
      </c>
      <c r="L2773" s="459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01115 Micra horné/spodné vedenie 2,35m oliva</v>
      </c>
      <c r="C2774" s="185">
        <f t="shared" si="87"/>
        <v>5.5428100000000002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2209.1612300000002</v>
      </c>
      <c r="L2774" s="459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03074 Top horné vedenie jednoduché 3m strieborná</v>
      </c>
      <c r="C2775" s="185">
        <f t="shared" si="87"/>
        <v>33.387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13306.8262</v>
      </c>
      <c r="L2775" s="459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03072 Top horné vedenie jednoduché 3m oliva</v>
      </c>
      <c r="C2776" s="185">
        <f t="shared" si="87"/>
        <v>40.595260000000003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16179.77324</v>
      </c>
      <c r="L2776" s="459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03075 Top horné vedenie jednoduché 6m strieborná</v>
      </c>
      <c r="C2777" s="185">
        <f t="shared" si="87"/>
        <v>66.721950000000007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232.83539999999999</v>
      </c>
      <c r="K2777" s="460">
        <v>26592.909199999998</v>
      </c>
      <c r="L2777" s="459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03073 Top horné vedenie jednoduché 6m oliva</v>
      </c>
      <c r="C2778" s="185">
        <f t="shared" si="87"/>
        <v>81.190510000000003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>
        <v>2258.0936999999999</v>
      </c>
      <c r="I2778" s="460">
        <v>81.190510000000003</v>
      </c>
      <c r="J2778" s="460">
        <v>279.19358</v>
      </c>
      <c r="K2778" s="460">
        <v>32359.5465</v>
      </c>
      <c r="L2778" s="459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23.992840000000001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9562.6607700000004</v>
      </c>
      <c r="L2779" s="459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uholník K2 Decor 1,7m oliva kartáčov</v>
      </c>
      <c r="C2780" s="185">
        <f t="shared" si="87"/>
        <v>4.8922499999999998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1949.8701900000001</v>
      </c>
      <c r="L2780" s="459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uholník K2 Decor 2,35m oliva kartáč.</v>
      </c>
      <c r="C2781" s="185">
        <f t="shared" si="87"/>
        <v>6.7658800000000001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2696.62887</v>
      </c>
      <c r="L2781" s="459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uholník K2 Decor 3m oliva kartáč.</v>
      </c>
      <c r="C2782" s="185">
        <f t="shared" si="87"/>
        <v>8.6395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3443.3875499999999</v>
      </c>
      <c r="L2782" s="459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spojovacia lišta H18 3m oliva kartáč</v>
      </c>
      <c r="C2783" s="185">
        <f t="shared" si="87"/>
        <v>19.360810000000001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7716.5070900000001</v>
      </c>
      <c r="L2783" s="459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85615 Lux III úchytová lišta 2,7m oliva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>
        <v>0</v>
      </c>
      <c r="I2784" s="460">
        <v>0</v>
      </c>
      <c r="J2784" s="460">
        <v>0</v>
      </c>
      <c r="K2784" s="460">
        <v>0</v>
      </c>
      <c r="L2784" s="459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85515 Lux III úchytová lišta 2,7m strieborná</v>
      </c>
      <c r="C2785" s="185">
        <f t="shared" si="87"/>
        <v>24.747489999999999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9863.4386500000001</v>
      </c>
      <c r="L2785" s="459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20021-BL dorazový kartáč zásuvný 4,8x6mm</v>
      </c>
      <c r="C2786" s="185">
        <f t="shared" si="87"/>
        <v>0.13933000000000001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54.124229999999997</v>
      </c>
      <c r="L2786" s="459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str">
        <f t="shared" si="86"/>
        <v>SEVROLL 02892 Maxim horné vedenie 6m strieborná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03146 Optima 18 úchytová lišta 2,4m strieborná</v>
      </c>
      <c r="C2788" s="185">
        <f t="shared" si="87"/>
        <v>13.609819999999999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5424.3725800000002</v>
      </c>
      <c r="L2788" s="459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20194 Optima spodné vedenie 2m surová</v>
      </c>
      <c r="C2789" s="185">
        <f t="shared" si="87"/>
        <v>8.3272300000000001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3318.9278399999998</v>
      </c>
      <c r="L2789" s="459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20214 Optima spodné vedenie 2,4m surová</v>
      </c>
      <c r="C2790" s="185">
        <f t="shared" si="87"/>
        <v>9.99268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>
        <v>277.91921000000002</v>
      </c>
      <c r="I2790" s="460">
        <v>9.99268</v>
      </c>
      <c r="J2790" s="460">
        <v>34.362279999999998</v>
      </c>
      <c r="K2790" s="460">
        <v>3982.71326</v>
      </c>
      <c r="L2790" s="459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03064 Optima horné vedenie 2m strieborná</v>
      </c>
      <c r="C2791" s="185">
        <f t="shared" si="87"/>
        <v>24.565329999999999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9790.83698</v>
      </c>
      <c r="L2791" s="459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03182 Optima horné vedenie 2,4m strieborná</v>
      </c>
      <c r="C2792" s="185">
        <f t="shared" si="87"/>
        <v>29.45758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11740.70717</v>
      </c>
      <c r="L2792" s="459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10192-SV Optima II sada kování (dvoje dvere)</v>
      </c>
      <c r="C2793" s="185">
        <f t="shared" si="87"/>
        <v>26.60031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10599.82573</v>
      </c>
      <c r="L2793" s="459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 Hide N spodné vedenie Hide N 3m stri</v>
      </c>
      <c r="C2794" s="185">
        <f t="shared" si="87"/>
        <v>12.72505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4928.0032300000003</v>
      </c>
      <c r="L2794" s="459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02578 Hide N spodné vedenie 3m oliva</v>
      </c>
      <c r="C2795" s="185">
        <f t="shared" si="87"/>
        <v>14.91095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5774.5312299999996</v>
      </c>
      <c r="L2795" s="459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str">
        <f t="shared" si="86"/>
        <v>SEVROLL Wilson A - kompletná sada políc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str">
        <f t="shared" si="86"/>
        <v>SEVROLL Wilson B - kompletná sada políc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str">
        <f t="shared" si="86"/>
        <v>SEVROLL Wilson C - kompletná sada políc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str">
        <f t="shared" si="86"/>
        <v>SEVROLL Wilson D - kompletná sada políc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str">
        <f t="shared" si="86"/>
        <v>SEVROLL Wilson E - kompletná sada políc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str">
        <f t="shared" si="86"/>
        <v>SEVROLL Wilson F - kompletná sada políc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25.169070000000001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10029.385200000001</v>
      </c>
      <c r="L2802" s="459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04375 Fox II úchytová lišta 2,7m čierna  kartáčovaná</v>
      </c>
      <c r="C2803" s="185">
        <f t="shared" si="87"/>
        <v>25.169070000000001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10029.385200000001</v>
      </c>
      <c r="L2803" s="459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04344 Elegant II spodné vedenie 2,35m oliva tmavá kartáčovaná</v>
      </c>
      <c r="C2804" s="185">
        <f t="shared" si="87"/>
        <v>21.464729999999999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8556.6110499999995</v>
      </c>
      <c r="L2804" s="459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04339 Elegant II spodné vedenie  2,35m čierna  kartáčovaná</v>
      </c>
      <c r="C2805" s="185">
        <f t="shared" si="87"/>
        <v>21.464729999999999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8556.6110499999995</v>
      </c>
      <c r="L2805" s="459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04346 Elegant II spodné vedenie 4,05m oliva tmavá kartáčovaná</v>
      </c>
      <c r="C2806" s="185">
        <f t="shared" si="87"/>
        <v>37.00414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14748.48552</v>
      </c>
      <c r="L2806" s="459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04341 Elegant II spodné vedenie  4,05m čierna  kartáčovaná</v>
      </c>
      <c r="C2807" s="185">
        <f t="shared" si="87"/>
        <v>37.00414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14748.48552</v>
      </c>
      <c r="L2807" s="459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04343 Elegant II spodné vedenie 1,7m oliva tmavá kartáčovaná</v>
      </c>
      <c r="C2808" s="185">
        <f t="shared" si="87"/>
        <v>15.535489999999999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6191.8748900000001</v>
      </c>
      <c r="L2808" s="459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04338 Elegant II spodné vedenie  1,7m čierna  kartáčovaná</v>
      </c>
      <c r="C2809" s="185">
        <f t="shared" si="87"/>
        <v>15.535489999999999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6191.8748900000001</v>
      </c>
      <c r="L2809" s="459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04345 Elegant II spodné vedenie 3m oliva tmavá kartáčovaná</v>
      </c>
      <c r="C2810" s="185">
        <f t="shared" si="87"/>
        <v>27.401800000000001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10921.346809999999</v>
      </c>
      <c r="L2810" s="459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03100 horná vodiaca lišta 1,7m oliva tmavá kartáčovaná</v>
      </c>
      <c r="C2811" s="185">
        <f t="shared" si="87"/>
        <v>13.11539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5227.3111900000004</v>
      </c>
      <c r="L2811" s="459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horná vodiaca lišta 1,7m čierna kartáčovaná</v>
      </c>
      <c r="C2812" s="185">
        <f t="shared" si="87"/>
        <v>13.11539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5227.3111900000004</v>
      </c>
      <c r="L2812" s="459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03101 horná vodiaca lišta 2,35m oliva tmavá kartáčovaná</v>
      </c>
      <c r="C2813" s="185">
        <f t="shared" si="87"/>
        <v>18.189800000000002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7249.78305</v>
      </c>
      <c r="L2813" s="459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VODIACA LIŠTA 2,35M čierna KARTÁČ</v>
      </c>
      <c r="C2814" s="185">
        <f t="shared" si="87"/>
        <v>18.189800000000002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7249.78305</v>
      </c>
      <c r="L2814" s="459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03102 horná vodiaca lišta 3m oliva tmavá kartáčovaná</v>
      </c>
      <c r="C2815" s="185">
        <f t="shared" si="87"/>
        <v>23.186140000000002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9241.13969</v>
      </c>
      <c r="L2815" s="459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VODIACA LIŠTA 3M čierna KARTÁČ.</v>
      </c>
      <c r="C2816" s="185">
        <f t="shared" si="87"/>
        <v>23.186140000000002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9241.13969</v>
      </c>
      <c r="L2816" s="459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03104 spojovacia lišta H10 3m oliva tmavá kartáčovaná</v>
      </c>
      <c r="C2817" s="185">
        <f t="shared" si="87"/>
        <v>21.624780000000001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>
        <v>601.43457000000001</v>
      </c>
      <c r="I2817" s="460">
        <v>21.624780000000001</v>
      </c>
      <c r="J2817" s="460">
        <v>74.362139999999997</v>
      </c>
      <c r="K2817" s="460">
        <v>8618.8407000000007</v>
      </c>
      <c r="L2817" s="459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spoj.lišta H10 3m čierna kartáč</v>
      </c>
      <c r="C2818" s="185">
        <f t="shared" si="87"/>
        <v>21.624780000000001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8618.8407000000007</v>
      </c>
      <c r="L2818" s="459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03119 Gemini horné vedenie 1,7m oliva tmavá kartáčovaná</v>
      </c>
      <c r="C2819" s="185">
        <f t="shared" si="87"/>
        <v>24.331130000000002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9697.4924900000005</v>
      </c>
      <c r="L2819" s="459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Gemini horné vedenie 1,7m čierna kar</v>
      </c>
      <c r="C2820" s="185">
        <f t="shared" ref="C2820:C2883" si="89">IF($A$2=1,H2820,IF($A$2=2,I2820,IF($A$2=3,J2820,IF($A$2=4,K2820,IF($A$2&gt;4,O2820,"zadat jazyk")))))</f>
        <v>24.331130000000002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9697.4924900000005</v>
      </c>
      <c r="L2820" s="459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03120 Gemini horné vedenie 2,35m oliva tmavá kartáčovaná</v>
      </c>
      <c r="C2821" s="185">
        <f t="shared" si="89"/>
        <v>33.621200000000002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13400.17109</v>
      </c>
      <c r="L2821" s="459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Gemini horné vedenie 2,35m čierna ka</v>
      </c>
      <c r="C2822" s="185">
        <f t="shared" si="89"/>
        <v>33.621200000000002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13400.17109</v>
      </c>
      <c r="L2822" s="459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03121 Gemini horné vedenie 3m oliva tmavá kartáčovaná</v>
      </c>
      <c r="C2823" s="185">
        <f t="shared" si="89"/>
        <v>42.911270000000002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17102.8501</v>
      </c>
      <c r="L2823" s="459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Gemini horné vedenie 3m čierna kartá</v>
      </c>
      <c r="C2824" s="185">
        <f t="shared" si="89"/>
        <v>42.911270000000002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17102.8501</v>
      </c>
      <c r="L2824" s="459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03122 Gemini horné vedenie 4,05m oliva tmavá kartáčovaná</v>
      </c>
      <c r="C2825" s="185">
        <f t="shared" si="89"/>
        <v>57.926310000000001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23087.291969999998</v>
      </c>
      <c r="L2825" s="459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Gemini horné vedenie 4,05m čierna ka</v>
      </c>
      <c r="C2826" s="185">
        <f t="shared" si="89"/>
        <v>57.926310000000001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23087.291969999998</v>
      </c>
      <c r="L2826" s="459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03094 spodná krycia lišta 1,7m 10mm oliva tmavá kartáčovaná</v>
      </c>
      <c r="C2827" s="185">
        <f t="shared" si="89"/>
        <v>22.27535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8878.1321399999997</v>
      </c>
      <c r="L2827" s="459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spodná krycia lišta 1,7m 10mm čierna kartáčovaná</v>
      </c>
      <c r="C2828" s="185">
        <f t="shared" si="89"/>
        <v>22.27535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8878.1321399999997</v>
      </c>
      <c r="L2828" s="459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sp.kryc.lišta 2,35m oliva tm.kartáč</v>
      </c>
      <c r="C2829" s="185">
        <f t="shared" si="89"/>
        <v>30.836780000000001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12290.40488</v>
      </c>
      <c r="L2829" s="459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spod.krycia lišta 2,35m, 10mm čierna kartá</v>
      </c>
      <c r="C2830" s="185">
        <f t="shared" si="89"/>
        <v>30.836780000000001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12290.40488</v>
      </c>
      <c r="L2830" s="459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spodná krycia lišta 3m 10mm oliva tmavá kartáčovaná</v>
      </c>
      <c r="C2831" s="185">
        <f t="shared" si="89"/>
        <v>39.398220000000002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15702.6772</v>
      </c>
      <c r="L2831" s="459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spod.krycia lišta 3m 10mm čierna kartáč</v>
      </c>
      <c r="C2832" s="185">
        <f t="shared" si="89"/>
        <v>39.398220000000002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15702.6772</v>
      </c>
      <c r="L2832" s="459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04340 Elegant II spodné vedenie  3m čierna  kartáčovaná</v>
      </c>
      <c r="C2833" s="185">
        <f t="shared" si="89"/>
        <v>27.401800000000001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10921.346809999999</v>
      </c>
      <c r="L2833" s="459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Exclusive horné vedenie 1,2m oliva</v>
      </c>
      <c r="C2834" s="185">
        <f t="shared" si="89"/>
        <v>15.795719999999999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>
        <v>418.77152000000001</v>
      </c>
      <c r="I2834" s="460">
        <v>15.795719999999999</v>
      </c>
      <c r="J2834" s="460">
        <v>53.890560000000001</v>
      </c>
      <c r="K2834" s="460">
        <v>6117.1738100000002</v>
      </c>
      <c r="L2834" s="459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Star úchytová lišta 2,7m strieborná</v>
      </c>
      <c r="C2835" s="185">
        <f t="shared" si="89"/>
        <v>26.52224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>
        <v>737.49919</v>
      </c>
      <c r="I2835" s="460">
        <v>26.52224</v>
      </c>
      <c r="J2835" s="460">
        <v>96.298199999999994</v>
      </c>
      <c r="K2835" s="460">
        <v>10568.71089</v>
      </c>
      <c r="L2835" s="459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Star úchytová lišta 2,7m oliva</v>
      </c>
      <c r="C2836" s="185">
        <f t="shared" si="89"/>
        <v>33.152790000000003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>
        <v>922.05492000000004</v>
      </c>
      <c r="I2836" s="460">
        <v>33.152790000000003</v>
      </c>
      <c r="J2836" s="460">
        <v>114.00405000000001</v>
      </c>
      <c r="K2836" s="460">
        <v>13213.481320000001</v>
      </c>
      <c r="L2836" s="459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tesnenie na sklo 10/6,4mm</v>
      </c>
      <c r="C2837" s="185">
        <f t="shared" si="89"/>
        <v>0.80669999999999997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330.63301999999999</v>
      </c>
      <c r="L2837" s="459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20208 koncovka k lište Hide N strieborná</v>
      </c>
      <c r="C2838" s="185">
        <f t="shared" si="89"/>
        <v>5.3866800000000001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2146.9315799999999</v>
      </c>
      <c r="L2838" s="459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20208 brzda k lište Hide N a M</v>
      </c>
      <c r="C2839" s="185">
        <f t="shared" si="89"/>
        <v>2.70635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1078.6514</v>
      </c>
      <c r="L2839" s="459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Secret Line II rámová lišta 2,7m strieborná</v>
      </c>
      <c r="C2840" s="185">
        <f t="shared" si="89"/>
        <v>7.7287100000000004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3080.3800299999998</v>
      </c>
      <c r="L2840" s="459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Slim Line II rámová lišta 2,7m strieborná</v>
      </c>
      <c r="C2841" s="185">
        <f t="shared" si="89"/>
        <v>8.7175700000000003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3474.50279</v>
      </c>
      <c r="L2841" s="459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Line horné vedenie 2m alu surová</v>
      </c>
      <c r="C2842" s="185">
        <f t="shared" si="89"/>
        <v>70.313069999999996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>
        <v>1955.5670399999999</v>
      </c>
      <c r="I2842" s="460">
        <v>70.313069999999996</v>
      </c>
      <c r="J2842" s="460">
        <v>246.024</v>
      </c>
      <c r="K2842" s="460">
        <v>28024.196909999999</v>
      </c>
      <c r="L2842" s="459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Line spodné vedenie 2m alu surová</v>
      </c>
      <c r="C2843" s="185">
        <f t="shared" si="89"/>
        <v>17.851500000000001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>
        <v>496.49113</v>
      </c>
      <c r="I2843" s="460">
        <v>17.851500000000001</v>
      </c>
      <c r="J2843" s="460">
        <v>62.423999999999999</v>
      </c>
      <c r="K2843" s="460">
        <v>7114.9517299999998</v>
      </c>
      <c r="L2843" s="459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Line sada kovania pre 2 krídla-ľavá</v>
      </c>
      <c r="C2844" s="185">
        <f t="shared" si="89"/>
        <v>57.197670000000002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>
        <v>1590.7980700000001</v>
      </c>
      <c r="I2844" s="460">
        <v>57.197670000000002</v>
      </c>
      <c r="J2844" s="460">
        <v>368.93400000000003</v>
      </c>
      <c r="K2844" s="460">
        <v>22796.885719999998</v>
      </c>
      <c r="L2844" s="459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Line sada kovania pre 2krídla- pravá</v>
      </c>
      <c r="C2845" s="185">
        <f t="shared" si="89"/>
        <v>57.197670000000002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22796.885719999998</v>
      </c>
      <c r="L2845" s="459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obojstranná lepiaca páska 50mm 10</v>
      </c>
      <c r="C2846" s="185">
        <f t="shared" si="89"/>
        <v>4.9442899999999996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2026.46074</v>
      </c>
      <c r="L2846" s="459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str">
        <f t="shared" si="88"/>
        <v>SEVROLL Herkules Glass sada kov.100kg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str">
        <f t="shared" si="88"/>
        <v>SEVROLL Herkules tlmič 40-80kg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Hide M spodné vedenie Hide M 3m stri</v>
      </c>
      <c r="C2849" s="185">
        <f t="shared" si="89"/>
        <v>8.7435899999999993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3386.1127700000002</v>
      </c>
      <c r="L2849" s="459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profil "U" Mini na DTD 18mm 3m strieborná</v>
      </c>
      <c r="C2850" s="185">
        <f t="shared" si="89"/>
        <v>3.7212299999999998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1483.1457600000001</v>
      </c>
      <c r="L2850" s="459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dorazový kartáč samolepiaci 6,7x4mm šedý</v>
      </c>
      <c r="C2851" s="185">
        <f t="shared" si="89"/>
        <v>0.26933000000000001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106.65582000000001</v>
      </c>
      <c r="L2851" s="459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04611 Beta 18 úchytová lišta 2,70m strieborná</v>
      </c>
      <c r="C2852" s="185">
        <f t="shared" si="89"/>
        <v>7.6506400000000001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3049.2647999999999</v>
      </c>
      <c r="L2852" s="459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Beta 18 úchytová lišta 2,70m oliva</v>
      </c>
      <c r="C2853" s="185">
        <f t="shared" si="89"/>
        <v>9.5763200000000008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3816.7671</v>
      </c>
      <c r="L2853" s="459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spojovacia lišta H10 Decor 3m strieb</v>
      </c>
      <c r="C2854" s="185">
        <f t="shared" si="89"/>
        <v>13.32357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5310.2844699999996</v>
      </c>
      <c r="L2854" s="459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Exclusive sada kovania ZPE18</v>
      </c>
      <c r="C2855" s="185">
        <f t="shared" si="89"/>
        <v>39.320149999999998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15227.429040000001</v>
      </c>
      <c r="L2855" s="459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Libra úchytová lišta 18mm 2,70m strieborná</v>
      </c>
      <c r="C2856" s="185">
        <f t="shared" si="89"/>
        <v>12.777100000000001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5195.5664999999999</v>
      </c>
      <c r="L2856" s="459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Fala úch.lišta 10mm 2,70m strieborná</v>
      </c>
      <c r="C2857" s="185">
        <f t="shared" si="89"/>
        <v>11.944369999999999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4856.9553400000004</v>
      </c>
      <c r="L2857" s="459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Polo úch.lišta 10mm 2,70m strieborná</v>
      </c>
      <c r="C2858" s="185">
        <f t="shared" si="89"/>
        <v>13.037319999999999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5301.3825399999996</v>
      </c>
      <c r="L2858" s="459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Simple horné vedenie 6m strieborná</v>
      </c>
      <c r="C2859" s="185">
        <f t="shared" si="89"/>
        <v>42.937289999999997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157.76137</v>
      </c>
      <c r="K2859" s="460">
        <v>17459.643199999999</v>
      </c>
      <c r="L2859" s="459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Simple spodné vedenie 6m strieborná</v>
      </c>
      <c r="C2860" s="185">
        <f t="shared" si="89"/>
        <v>22.587620000000001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82.672120000000007</v>
      </c>
      <c r="K2860" s="460">
        <v>9184.8305600000003</v>
      </c>
      <c r="L2860" s="459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horný vozík Simple (10mm Fala ) asym</v>
      </c>
      <c r="C2861" s="185">
        <f t="shared" si="89"/>
        <v>2.1598799999999998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885.24325999999996</v>
      </c>
      <c r="L2861" s="459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horný vozík Simple (10mm Polo) symet</v>
      </c>
      <c r="C2862" s="185">
        <f t="shared" si="89"/>
        <v>2.1598799999999998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885.24325999999996</v>
      </c>
      <c r="L2862" s="459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horný vozík Simple (18mm)rámový L+P</v>
      </c>
      <c r="C2863" s="185">
        <f t="shared" si="89"/>
        <v>2.1598799999999998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885.24325999999996</v>
      </c>
      <c r="L2863" s="459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10135 horný vozík Simple (pre lamino 18mm) bezrámový L+P</v>
      </c>
      <c r="C2864" s="185">
        <f t="shared" si="89"/>
        <v>2.2119200000000001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906.57474000000002</v>
      </c>
      <c r="L2864" s="459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str">
        <f t="shared" si="88"/>
        <v>SEVROLL upevňov.klín Simple 40ks (sklo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20233 záslepka spodného vedenia Simple/Blue priesvitná, guma</v>
      </c>
      <c r="C2866" s="185">
        <f t="shared" si="89"/>
        <v>1.01488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415.95776999999998</v>
      </c>
      <c r="L2866" s="459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20356 zámok na posuvné dvere 10/18mm</v>
      </c>
      <c r="C2867" s="185">
        <f t="shared" si="89"/>
        <v>15.855560000000001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6495.3400199999996</v>
      </c>
      <c r="L2867" s="459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Victoria II 2,7m úchytová lišta oliva tmavá kartáčovaná</v>
      </c>
      <c r="C2868" s="185">
        <f t="shared" si="89"/>
        <v>23.992840000000001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9562.6607700000004</v>
      </c>
      <c r="L2868" s="459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04617 Victoria II úchytová lišta 2,7m čierna  kartáčovaná</v>
      </c>
      <c r="C2869" s="185">
        <f t="shared" si="89"/>
        <v>23.992840000000001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9562.6607700000004</v>
      </c>
      <c r="L2869" s="459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Comfort spodné vedenie 1,7m oliva</v>
      </c>
      <c r="C2870" s="185">
        <f t="shared" si="89"/>
        <v>16.940709999999999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6751.9437900000003</v>
      </c>
      <c r="L2870" s="459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U profil oceľový 2m strieborný</v>
      </c>
      <c r="C2871" s="185">
        <f t="shared" si="89"/>
        <v>16.91469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>
        <v>448.43736999999999</v>
      </c>
      <c r="I2871" s="460">
        <v>16.91469</v>
      </c>
      <c r="J2871" s="460">
        <v>57.708179999999999</v>
      </c>
      <c r="K2871" s="460">
        <v>6550.51548</v>
      </c>
      <c r="L2871" s="459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str">
        <f t="shared" si="88"/>
        <v>SEVROLL sada Herkules plus 40kg pre 2 krídla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str">
        <f t="shared" si="88"/>
        <v>SEVROLL vodítko pre skládacie dvere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stredový záves pružinový strieborný</v>
      </c>
      <c r="C2874" s="185">
        <f t="shared" si="89"/>
        <v>3.3569200000000001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1300.0254199999999</v>
      </c>
      <c r="L2874" s="459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str">
        <f t="shared" si="88"/>
        <v>SEVROLL Herkules plus horné vedenie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vodiaci tŕň</v>
      </c>
      <c r="C2876" s="185">
        <f t="shared" si="89"/>
        <v>0.75466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292.25380999999999</v>
      </c>
      <c r="L2876" s="459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Comfort spodné vedenie 3m oliva</v>
      </c>
      <c r="C2877" s="185">
        <f t="shared" si="89"/>
        <v>29.821899999999999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>
        <v>829.41520000000003</v>
      </c>
      <c r="I2877" s="460">
        <v>29.821899999999999</v>
      </c>
      <c r="J2877" s="460">
        <v>111.027</v>
      </c>
      <c r="K2877" s="460">
        <v>11885.91051</v>
      </c>
      <c r="L2877" s="459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04463 horná vodiaca lišta Simple/Blue 3m (pre lamino 18mm) strieborná</v>
      </c>
      <c r="C2878" s="185">
        <f t="shared" si="89"/>
        <v>10.38302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4222.0592100000003</v>
      </c>
      <c r="L2878" s="459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04455 spodná krycia lišta Simple/Blue 3m (pre lamino 18mm) strieborná</v>
      </c>
      <c r="C2879" s="185">
        <f t="shared" si="89"/>
        <v>20.219560000000001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8221.9048399999992</v>
      </c>
      <c r="L2879" s="459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horná vodiaca lišta Simple/Blue 3m(pre lamino 10mm)strieborná</v>
      </c>
      <c r="C2880" s="185">
        <f t="shared" si="89"/>
        <v>12.02244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4888.7000099999996</v>
      </c>
      <c r="L2880" s="459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spodná krycia lišta Simple/Blue 3m (pre lamino 10mm) strieborná</v>
      </c>
      <c r="C2881" s="185">
        <f t="shared" si="89"/>
        <v>19.568999999999999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7957.3645900000001</v>
      </c>
      <c r="L2881" s="459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šablóna pre vozíky DTD 18mm</v>
      </c>
      <c r="C2882" s="185">
        <f t="shared" si="89"/>
        <v>4.0829800000000001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úchytová lišta 18mm 2,7m zlatá</v>
      </c>
      <c r="C2883" s="185">
        <f t="shared" si="89"/>
        <v>15.925829999999999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>
        <v>442.93376000000001</v>
      </c>
      <c r="I2883" s="460">
        <v>15.925829999999999</v>
      </c>
      <c r="J2883" s="460">
        <v>54.764899999999997</v>
      </c>
      <c r="K2883" s="460">
        <v>6347.4494199999999</v>
      </c>
      <c r="L2883" s="459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strieborná</v>
      </c>
      <c r="C2884" s="185">
        <f t="shared" ref="C2884:C2947" si="91">IF($A$2=1,H2884,IF($A$2=2,I2884,IF($A$2=3,J2884,IF($A$2=4,K2884,IF($A$2&gt;4,O2884,"zadat jazyk")))))</f>
        <v>12.646979999999999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5040.6218200000003</v>
      </c>
      <c r="L2884" s="459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04529 Alfa II úchytová lišta 18mm 2,70m oliva</v>
      </c>
      <c r="C2885" s="185">
        <f t="shared" si="91"/>
        <v>15.925829999999999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6347.4494199999999</v>
      </c>
      <c r="L2885" s="459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ZR-18 Unicomfort sada pre rozbalovacie dvere</v>
      </c>
      <c r="C2886" s="185">
        <f t="shared" si="91"/>
        <v>30.446439999999999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12134.82993</v>
      </c>
      <c r="L2886" s="459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úholník K2 1,7m oliva tmavá kartáčovaná</v>
      </c>
      <c r="C2887" s="185">
        <f t="shared" si="91"/>
        <v>4.8922499999999998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1949.8701900000001</v>
      </c>
      <c r="L2887" s="459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uholník K2 2,35m oliva tmavá kartáčovaná</v>
      </c>
      <c r="C2888" s="185">
        <f t="shared" si="91"/>
        <v>6.7658800000000001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2696.62887</v>
      </c>
      <c r="L2888" s="459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uholník K2 3m oliva tmavá kartáč.</v>
      </c>
      <c r="C2889" s="185">
        <f t="shared" si="91"/>
        <v>8.6395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3443.3875499999999</v>
      </c>
      <c r="L2889" s="459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spoj.lišta H18 3m oliva tm.kartáč</v>
      </c>
      <c r="C2890" s="185">
        <f t="shared" si="91"/>
        <v>19.360810000000001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7716.5070900000001</v>
      </c>
      <c r="L2890" s="459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profil "U" 18mm 3m oliva kartáčovaná</v>
      </c>
      <c r="C2891" s="185">
        <f t="shared" si="91"/>
        <v>8.5614399999999993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3412.2727399999999</v>
      </c>
      <c r="L2891" s="459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profil "U" 18mm 3m oliva tmavá kartáčovaná</v>
      </c>
      <c r="C2892" s="185">
        <f t="shared" si="91"/>
        <v>8.5614399999999993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3412.2727399999999</v>
      </c>
      <c r="L2892" s="459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profil "U" 18mm 3m čierna kartáčovaná</v>
      </c>
      <c r="C2893" s="185">
        <f t="shared" si="91"/>
        <v>8.5614399999999993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3412.2727399999999</v>
      </c>
      <c r="L2893" s="459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spoj.lišta H18 3m čierna kartáč</v>
      </c>
      <c r="C2894" s="185">
        <f t="shared" si="91"/>
        <v>19.360810000000001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7716.5070900000001</v>
      </c>
      <c r="L2894" s="459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uholník K2 1,7m čierna kartáčovaná</v>
      </c>
      <c r="C2895" s="185">
        <f t="shared" si="91"/>
        <v>4.8922499999999998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1949.8701900000001</v>
      </c>
      <c r="L2895" s="459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uholník K2 2,35m čierna kartáčovaná</v>
      </c>
      <c r="C2896" s="185">
        <f t="shared" si="91"/>
        <v>6.7658800000000001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2696.62887</v>
      </c>
      <c r="L2896" s="459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uholník K2 3m čierna kartač</v>
      </c>
      <c r="C2897" s="185">
        <f t="shared" si="91"/>
        <v>8.6395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3443.3875499999999</v>
      </c>
      <c r="L2897" s="459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Hide M spodné vedenie 3m oliva</v>
      </c>
      <c r="C2898" s="185">
        <f t="shared" si="91"/>
        <v>10.61722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4111.7082499999997</v>
      </c>
      <c r="L2898" s="459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str">
        <f t="shared" si="90"/>
        <v>SEVROLL Herkules 2 horné vedenie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str">
        <f t="shared" si="90"/>
        <v>SEVROLL Herkules 2 horné vedenie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str">
        <f t="shared" si="90"/>
        <v>SEVROLL Herkules 2 horné vedenie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str">
        <f t="shared" si="90"/>
        <v>SEVROLL Herkules 2 horné vedenie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str">
        <f t="shared" si="90"/>
        <v>SEVROLL Herkules 2 horné vedenie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str">
        <f t="shared" si="90"/>
        <v>SEVROLL Herkules 2 horné vedenie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str">
        <f t="shared" si="90"/>
        <v>SEVROLL Herkules 2 horné vedenie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str">
        <f t="shared" si="90"/>
        <v>SEVROLL Herkules sada kovania60kg,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str">
        <f t="shared" si="90"/>
        <v>SEVROLL Herkules sada kovania120kg,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str">
        <f t="shared" si="90"/>
        <v>SEVROLL Herkules sada kovania60kg,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str">
        <f t="shared" si="90"/>
        <v>SEVROLL Herkules sada kovania120kg,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str">
        <f t="shared" si="90"/>
        <v>SEVROLL Herkules sada kovania60kg,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str">
        <f t="shared" si="90"/>
        <v>SEVROLL Herkules sada kovania120kg,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str">
        <f t="shared" si="90"/>
        <v>SEVROLL Herkules sada kovania60kg,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str">
        <f t="shared" si="90"/>
        <v>SEVROLL Herkules sada kovania120kg,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str">
        <f t="shared" si="90"/>
        <v>SEVROLL Herkules sada kovania60kg,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str">
        <f t="shared" si="90"/>
        <v>SEVROLL Herkules sada kovania120kg,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str">
        <f t="shared" si="90"/>
        <v>SEVROLL Herkules sada kovania60kg,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str">
        <f t="shared" si="90"/>
        <v>SEVROLL Herkules sada kovania120kg,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str">
        <f t="shared" si="90"/>
        <v>SEVROLL Herkules sada kovania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str">
        <f t="shared" si="90"/>
        <v>SEVROLL Herkules sada kovania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Libra úchytová lišta 18mm 2,7m oliva</v>
      </c>
      <c r="C2920" s="185">
        <f t="shared" si="91"/>
        <v>16.368220000000001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>
        <v>450.32485000000003</v>
      </c>
      <c r="I2920" s="460">
        <v>16.368220000000001</v>
      </c>
      <c r="J2920" s="460">
        <v>54.908920000000002</v>
      </c>
      <c r="K2920" s="460">
        <v>6655.8276500000002</v>
      </c>
      <c r="L2920" s="459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Fala úchytová lišta 10mm 2,70m oliva</v>
      </c>
      <c r="C2921" s="185">
        <f t="shared" si="91"/>
        <v>14.15629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5756.3913000000002</v>
      </c>
      <c r="L2921" s="459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Polo úchytová lišta 10mm 2,7m oliva</v>
      </c>
      <c r="C2922" s="185">
        <f t="shared" si="91"/>
        <v>15.56151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6327.7980399999997</v>
      </c>
      <c r="L2922" s="459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Simple horné vedenie 6m oliva</v>
      </c>
      <c r="C2923" s="185">
        <f t="shared" si="91"/>
        <v>53.684620000000002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>
        <v>1476.97957</v>
      </c>
      <c r="I2923" s="460">
        <v>53.684620000000002</v>
      </c>
      <c r="J2923" s="460">
        <v>181.37522999999999</v>
      </c>
      <c r="K2923" s="460">
        <v>21829.844659999999</v>
      </c>
      <c r="L2923" s="459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str">
        <f t="shared" si="90"/>
        <v>SEVROLL Simple spodné vedenie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04444 spojovacia lišta Simple/Blue H28 3m (pre lamino 18mm) oliva</v>
      </c>
      <c r="C2925" s="185">
        <f t="shared" si="91"/>
        <v>24.79954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10084.266540000001</v>
      </c>
      <c r="L2925" s="459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04459 horná vodiaca lišta Simple/Blue 3m (pre lamino 18mm) oliva</v>
      </c>
      <c r="C2926" s="185">
        <f t="shared" si="91"/>
        <v>12.85516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5227.3112000000001</v>
      </c>
      <c r="L2926" s="459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04451 spodná krycia lišta Simple/Blue 3m (pre lamino 18mm) oliva</v>
      </c>
      <c r="C2927" s="185">
        <f t="shared" si="91"/>
        <v>25.059760000000001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10190.082549999999</v>
      </c>
      <c r="L2927" s="459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horná vodiaca lišta Simple/Blue 3m (pre lamino 10mm) oliva</v>
      </c>
      <c r="C2928" s="185">
        <f t="shared" si="91"/>
        <v>15.04106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6116.1660000000002</v>
      </c>
      <c r="L2928" s="459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spodná krycia lišta Simple/Blue 3m (pre lamino 10mm) oliva</v>
      </c>
      <c r="C2929" s="185">
        <f t="shared" si="91"/>
        <v>23.264199999999999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9459.9519600000003</v>
      </c>
      <c r="L2929" s="459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20223 spona dorazovej kefky</v>
      </c>
      <c r="C2930" s="185">
        <f t="shared" si="91"/>
        <v>7.8070000000000001E-2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31.99663</v>
      </c>
      <c r="L2930" s="459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Karat úch.lišta 2,7m str</v>
      </c>
      <c r="C2931" s="185">
        <f t="shared" si="91"/>
        <v>22.067160000000001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8795.1588800000009</v>
      </c>
      <c r="L2931" s="459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karat úchytová lišta 2,7m oliva</v>
      </c>
      <c r="C2932" s="185">
        <f t="shared" si="91"/>
        <v>27.583960000000001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10993.948490000001</v>
      </c>
      <c r="L2932" s="459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Simple horné vedenie 1,5m strieborná</v>
      </c>
      <c r="C2933" s="185">
        <f t="shared" si="91"/>
        <v>12.359640000000001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Simple horné vedenie 2m strieborná</v>
      </c>
      <c r="C2934" s="185">
        <f t="shared" si="91"/>
        <v>14.312430000000001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5819.8810599999997</v>
      </c>
      <c r="L2934" s="459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Simple horné vedenie 2,5m strieborná</v>
      </c>
      <c r="C2935" s="185">
        <f t="shared" si="91"/>
        <v>17.903549999999999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7280.14221</v>
      </c>
      <c r="L2935" s="459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Simple horné vedene 3m strieborná</v>
      </c>
      <c r="C2936" s="185">
        <f t="shared" si="91"/>
        <v>21.46865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8729.8217999999997</v>
      </c>
      <c r="L2936" s="459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Simple horné vedenie 4m strieborná</v>
      </c>
      <c r="C2937" s="185">
        <f t="shared" si="91"/>
        <v>28.624860000000002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11639.762140000001</v>
      </c>
      <c r="L2937" s="459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Simple spodné vedenie 1,5m strieborn</v>
      </c>
      <c r="C2938" s="185">
        <f t="shared" si="91"/>
        <v>6.5023600000000004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Simple spodné vedenie 2m strieborná</v>
      </c>
      <c r="C2939" s="185">
        <f t="shared" si="91"/>
        <v>7.6766699999999997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3121.5727900000002</v>
      </c>
      <c r="L2939" s="459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Simple spodné vedenie 2,5m strieborná</v>
      </c>
      <c r="C2940" s="185">
        <f t="shared" si="91"/>
        <v>9.5242699999999996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3872.8664600000002</v>
      </c>
      <c r="L2940" s="459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Simple spodné vedenie 3m strieborná</v>
      </c>
      <c r="C2941" s="185">
        <f t="shared" si="91"/>
        <v>11.21574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4560.6704</v>
      </c>
      <c r="L2941" s="459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Simple spodné vedenie 4m strieborná</v>
      </c>
      <c r="C2942" s="185">
        <f t="shared" si="91"/>
        <v>15.015040000000001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6105.5844399999996</v>
      </c>
      <c r="L2942" s="459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str">
        <f t="shared" si="90"/>
        <v>SEVROLL Simple horné vedenie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str">
        <f t="shared" si="90"/>
        <v>SEVROLL Simple horné vedenie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str">
        <f t="shared" si="90"/>
        <v>SEVROLL Simple horné vedenie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str">
        <f t="shared" si="90"/>
        <v>SEVROLL Simple horné vedenie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str">
        <f t="shared" si="90"/>
        <v>SEVROLL Simple horné vedenie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str">
        <f t="shared" ref="B2948:B3011" si="92">IF($A$2=1,D2948,IF($A$2=2,F2948,IF($A$2=3,G2948,IF($A$2=4,E2948,IF($A$2&gt;4,P2948,"zadat jazyk")))))</f>
        <v>SEVROLL Simple spodné vedenie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str">
        <f t="shared" si="92"/>
        <v>SEVROLL Simple spodné vedenie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str">
        <f t="shared" si="92"/>
        <v>SEVROLL Simple spodné vedenie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str">
        <f t="shared" si="92"/>
        <v>SEVROLL Simple spodné vedenie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str">
        <f t="shared" si="92"/>
        <v>SEVROLL Simple spodné vedenie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04460 horná vodiaca lišta Simple/Blue 1,5m (pre lamino 18mm) strieborná</v>
      </c>
      <c r="C2953" s="185">
        <f t="shared" si="93"/>
        <v>5.2045199999999996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2116.3203899999999</v>
      </c>
      <c r="L2953" s="459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04461 horná vodiaca lišta Simple/Blue 2m (pre lamino 18mm) strieborná</v>
      </c>
      <c r="C2954" s="185">
        <f t="shared" si="93"/>
        <v>6.9220100000000002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2814.7062900000001</v>
      </c>
      <c r="L2954" s="459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04462 horná vodiaca lišta Simple/Blue 2,5m (pre lamino 18mm) strieborná</v>
      </c>
      <c r="C2955" s="185">
        <f t="shared" si="93"/>
        <v>8.6655300000000004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>
        <v>238.40726000000001</v>
      </c>
      <c r="I2955" s="460">
        <v>8.6655300000000004</v>
      </c>
      <c r="J2955" s="460">
        <v>41.658569999999997</v>
      </c>
      <c r="K2955" s="460">
        <v>3523.6733399999998</v>
      </c>
      <c r="L2955" s="459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04457 horná vodiaca lišta Simple/Blue 2m (pre lamino 18mm) oliva</v>
      </c>
      <c r="C2956" s="185">
        <f t="shared" si="93"/>
        <v>8.5874600000000001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3491.9286400000001</v>
      </c>
      <c r="L2956" s="459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04458 horná vodiaca lišta Simple/Blue 2,5m (pre lamino 18mm) oliva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>
        <v>0</v>
      </c>
      <c r="I2957" s="460">
        <v>0</v>
      </c>
      <c r="J2957" s="460">
        <v>27.547039999999999</v>
      </c>
      <c r="K2957" s="460">
        <v>0</v>
      </c>
      <c r="L2957" s="459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04452 spodná krycia lišta Simple/Blue 1,5m (pre lamino 18mm) strieborná</v>
      </c>
      <c r="C2958" s="185">
        <f t="shared" si="93"/>
        <v>10.12279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4116.2431999999999</v>
      </c>
      <c r="L2958" s="459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04453 spodná krycia lišta Simple/Blue 2m (pre lamino 18mm) strieborná</v>
      </c>
      <c r="C2959" s="185">
        <f t="shared" si="93"/>
        <v>13.479710000000001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5481.2698899999996</v>
      </c>
      <c r="L2959" s="459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04454 spodná krycia lišta Simple/Blue 2,5m (pre lamino 18mm) strieborná</v>
      </c>
      <c r="C2960" s="185">
        <f t="shared" si="93"/>
        <v>16.862639999999999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6856.8781399999998</v>
      </c>
      <c r="L2960" s="459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04449 spodná krycia lišta Simple/Blue 2m (pre lamino 18mm) oliva</v>
      </c>
      <c r="C2961" s="185">
        <f t="shared" si="93"/>
        <v>16.706510000000002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6793.3883599999999</v>
      </c>
      <c r="L2961" s="459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04450 spodná krycia lišta Simple/Blue 2,5m (pre lamino 18mm) oliva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>
        <v>0</v>
      </c>
      <c r="I2962" s="460">
        <v>0</v>
      </c>
      <c r="J2962" s="460">
        <v>58.638979999999997</v>
      </c>
      <c r="K2962" s="460">
        <v>0</v>
      </c>
      <c r="L2962" s="459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horná vodiaca lišta Simple/Blue 1,5m( pre lamino 10mm)strieborná</v>
      </c>
      <c r="C2963" s="185">
        <f t="shared" si="93"/>
        <v>6.0112199999999998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2444.35</v>
      </c>
      <c r="L2963" s="459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horná vodiaca lišta Simple/Blue 2m(pre lamino 10mm)strieborná</v>
      </c>
      <c r="C2964" s="185">
        <f t="shared" si="93"/>
        <v>8.0149600000000003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3259.1334900000002</v>
      </c>
      <c r="L2964" s="459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03757 horná vodiaca lišta Simple/Blue 2,5m (pre lamino 10mm) strieborná</v>
      </c>
      <c r="C2965" s="185">
        <f t="shared" si="93"/>
        <v>10.018700000000001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>
        <v>275.63605000000001</v>
      </c>
      <c r="I2965" s="460">
        <v>10.018700000000001</v>
      </c>
      <c r="J2965" s="460">
        <v>38.008719999999997</v>
      </c>
      <c r="K2965" s="460">
        <v>4073.9169499999998</v>
      </c>
      <c r="L2965" s="459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str">
        <f t="shared" si="92"/>
        <v>SEVROLL 03758 horná vodiaca lišta Simple/Blue 1,5m (pre lamino 10mm)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str">
        <f t="shared" si="92"/>
        <v>SEVROLL 03759 horná vodiaca lišta Simple/Blue 2m (pre lamino 10mm)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str">
        <f t="shared" si="92"/>
        <v>SEVROLL 03760 horná vodiaca lišta Simple/Blue 2,5m (pre lamino 10mm)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spodná krycia lišta Simple/Blue 1,5m (pre lamino 10mm) strieborná</v>
      </c>
      <c r="C2969" s="185">
        <f t="shared" si="93"/>
        <v>10.04472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4084.4985000000001</v>
      </c>
      <c r="L2969" s="459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spodná krycia lišta Simple/Blue 2m(pre lamino 10mm) strieborná</v>
      </c>
      <c r="C2970" s="185">
        <f t="shared" si="93"/>
        <v>13.219480000000001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5375.4538599999996</v>
      </c>
      <c r="L2970" s="459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03748 spodná krycia lišta Simple/Blue 2,5m (pre lamino 10mm) strieborná</v>
      </c>
      <c r="C2971" s="185">
        <f t="shared" si="93"/>
        <v>16.39424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6666.4092099999998</v>
      </c>
      <c r="L2971" s="459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str">
        <f t="shared" si="92"/>
        <v>SEVROLL 03751 spodná krycia lišta Simple/Blue 1,5m (pre lamino 10mm)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str">
        <f t="shared" si="92"/>
        <v>SEVROLL 03752 spodná krycia lišta Simple/Blue 2m (pre lamino 10mm)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str">
        <f t="shared" si="92"/>
        <v>SEVROLL 03753 spodná krycia lišta Simple/Blue 2,5m (pre lamino 10mm)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04446 spojovacia lišta Simple/Blue H21 3m (pre lamino 18mm) oliva</v>
      </c>
      <c r="C2975" s="185">
        <f t="shared" si="93"/>
        <v>14.279909999999999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5809.2995000000001</v>
      </c>
      <c r="L2975" s="459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219-070 Symetric sada kovania pre 2 krídla</v>
      </c>
      <c r="C2976" s="185">
        <f t="shared" si="93"/>
        <v>39.970709999999997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>
        <v>1059.69202</v>
      </c>
      <c r="I2976" s="460">
        <v>39.970709999999997</v>
      </c>
      <c r="J2976" s="460">
        <v>136.36887999999999</v>
      </c>
      <c r="K2976" s="460">
        <v>15479.372139999999</v>
      </c>
      <c r="L2976" s="459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20240 Simple/Blue pozícionér pre horný vozík</v>
      </c>
      <c r="C2977" s="185">
        <f t="shared" si="93"/>
        <v>0.47361999999999999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191.98057</v>
      </c>
      <c r="L2977" s="459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Exclusive horné vedenie 1,8m oliva</v>
      </c>
      <c r="C2978" s="185">
        <f t="shared" si="93"/>
        <v>23.706589999999998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9180.7993700000006</v>
      </c>
      <c r="L2978" s="459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Elegant II spodné vedenie 6m oliva kartáčovaná</v>
      </c>
      <c r="C2979" s="185">
        <f t="shared" si="93"/>
        <v>54.803600000000003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195.35040000000001</v>
      </c>
      <c r="K2979" s="460">
        <v>21842.694049999998</v>
      </c>
      <c r="L2979" s="459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Elegant II spodné vedenie 6m oliva tmavá kartáčovaná</v>
      </c>
      <c r="C2980" s="185">
        <f t="shared" si="93"/>
        <v>54.803600000000003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>
        <v>1524.21326</v>
      </c>
      <c r="I2980" s="460">
        <v>54.803600000000003</v>
      </c>
      <c r="J2980" s="460">
        <v>195.35040000000001</v>
      </c>
      <c r="K2980" s="460">
        <v>21842.694049999998</v>
      </c>
      <c r="L2980" s="459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Elegant II spodné vedenie 6m čierna kartáčovaná</v>
      </c>
      <c r="C2981" s="185">
        <f t="shared" si="93"/>
        <v>54.803600000000003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195.35040000000001</v>
      </c>
      <c r="K2981" s="460">
        <v>21842.694049999998</v>
      </c>
      <c r="L2981" s="459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Gemini horné vedenie 6m oliva kartáč</v>
      </c>
      <c r="C2982" s="185">
        <f t="shared" si="93"/>
        <v>85.796509999999998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297.64620000000002</v>
      </c>
      <c r="K2982" s="460">
        <v>34195.328569999998</v>
      </c>
      <c r="L2982" s="459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Gemini horné vedenie 6m oliva tmavá</v>
      </c>
      <c r="C2983" s="185">
        <f t="shared" si="93"/>
        <v>85.796509999999998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>
        <v>2386.1970999999999</v>
      </c>
      <c r="I2983" s="460">
        <v>85.796509999999998</v>
      </c>
      <c r="J2983" s="460">
        <v>297.64620000000002</v>
      </c>
      <c r="K2983" s="460">
        <v>34195.328569999998</v>
      </c>
      <c r="L2983" s="459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Gemini horné vedenie 6m čierna kartá</v>
      </c>
      <c r="C2984" s="185">
        <f t="shared" si="93"/>
        <v>85.796509999999998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297.64620000000002</v>
      </c>
      <c r="K2984" s="460">
        <v>34195.328569999998</v>
      </c>
      <c r="L2984" s="459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20138-SV tĺmič dorazu Sevromatic 10/18mm 14-25kg ľavý</v>
      </c>
      <c r="C2985" s="185">
        <f t="shared" si="93"/>
        <v>12.85516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5268.7977899999996</v>
      </c>
      <c r="L2985" s="459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20137-SV tĺmič dorazu Sevromatic 10/18mm 14-25kg pravý</v>
      </c>
      <c r="C2986" s="185">
        <f t="shared" si="93"/>
        <v>12.85516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5268.7977899999996</v>
      </c>
      <c r="L2986" s="459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20196-SV tlmič dorazu Sevromatic 10/18mm 25-50kg ľavý</v>
      </c>
      <c r="C2987" s="185">
        <f t="shared" si="93"/>
        <v>12.85516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5268.7977899999996</v>
      </c>
      <c r="L2987" s="459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20197-SV tlmič dorazu Sevromatic 10/18mm 25-50kg pravý</v>
      </c>
      <c r="C2988" s="185">
        <f t="shared" si="93"/>
        <v>12.85516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5268.7977899999996</v>
      </c>
      <c r="L2988" s="459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tlmič dorazu 10/18mm 14-25kg L+P</v>
      </c>
      <c r="C2989" s="185">
        <f t="shared" si="93"/>
        <v>25.710319999999999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758.78985999999998</v>
      </c>
      <c r="I2989" s="460">
        <v>25.710319999999999</v>
      </c>
      <c r="J2989" s="460">
        <v>89.555999999999997</v>
      </c>
      <c r="K2989" s="460">
        <v>10537.595579999999</v>
      </c>
      <c r="L2989" s="459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tlmič dorazu 10/18mm 25-50kg L+P</v>
      </c>
      <c r="C2990" s="185">
        <f t="shared" si="93"/>
        <v>25.710319999999999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758.78985999999998</v>
      </c>
      <c r="I2990" s="460">
        <v>25.710319999999999</v>
      </c>
      <c r="J2990" s="460">
        <v>89.555999999999997</v>
      </c>
      <c r="K2990" s="460">
        <v>10537.595579999999</v>
      </c>
      <c r="L2990" s="459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spojovacia lišta H10 Decor 3m oliva</v>
      </c>
      <c r="C2991" s="185">
        <f t="shared" si="93"/>
        <v>16.784579999999998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6689.71414</v>
      </c>
      <c r="L2991" s="459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Comfort horné vedenie 6m strieborné</v>
      </c>
      <c r="C2992" s="185">
        <f t="shared" si="93"/>
        <v>106.09414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382.18380000000002</v>
      </c>
      <c r="K2992" s="460">
        <v>42285.215190000003</v>
      </c>
      <c r="L2992" s="459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Comfort horné vedenie 6m oliva</v>
      </c>
      <c r="C2993" s="185">
        <f t="shared" si="93"/>
        <v>132.55912000000001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455.83721000000003</v>
      </c>
      <c r="K2993" s="460">
        <v>52833.182480000003</v>
      </c>
      <c r="L2993" s="459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Comfort horné vedenie 2,35m strieborná</v>
      </c>
      <c r="C2994" s="185">
        <f t="shared" si="93"/>
        <v>41.55809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16563.524389999999</v>
      </c>
      <c r="L2994" s="459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Comfort horné vedenie 3m strieborné</v>
      </c>
      <c r="C2995" s="185">
        <f t="shared" si="93"/>
        <v>53.034059999999997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21137.42181</v>
      </c>
      <c r="L2995" s="459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10204 horný vozík Gemini symetrický 10mm - 2ks</v>
      </c>
      <c r="C2996" s="185">
        <f t="shared" si="93"/>
        <v>5.1758899999999999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2122.4510500000001</v>
      </c>
      <c r="L2996" s="459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10196 Focus horný vozík 18mm 2ks</v>
      </c>
      <c r="C2997" s="185">
        <f t="shared" si="93"/>
        <v>3.9346299999999998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1610.50298</v>
      </c>
      <c r="L2997" s="459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profil "U" DTD 16mm 3m str</v>
      </c>
      <c r="C2998" s="185">
        <f t="shared" si="93"/>
        <v>6.0372399999999997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2406.2226000000001</v>
      </c>
      <c r="L2998" s="459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Beta 16 úchytová lišta 2,70m striebo</v>
      </c>
      <c r="C2999" s="185">
        <f t="shared" si="93"/>
        <v>7.8588300000000002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3132.2380699999999</v>
      </c>
      <c r="L2999" s="459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Ergo 16 úchytová lišta 2,7m striebor</v>
      </c>
      <c r="C3000" s="185">
        <f t="shared" si="93"/>
        <v>7.8588300000000002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>
        <v>218.57187999999999</v>
      </c>
      <c r="I3000" s="460">
        <v>7.8588300000000002</v>
      </c>
      <c r="J3000" s="460">
        <v>33.579320000000003</v>
      </c>
      <c r="K3000" s="460">
        <v>3132.2380699999999</v>
      </c>
      <c r="L3000" s="459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str">
        <f t="shared" si="92"/>
        <v>SEVROLL Fiesta 16 úchytová lišta 2,70m strieborná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Universal 16 úchytová lišta 2,7m str</v>
      </c>
      <c r="C3002" s="185">
        <f t="shared" si="93"/>
        <v>15.977880000000001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>
        <v>444.38125000000002</v>
      </c>
      <c r="I3002" s="460">
        <v>15.977880000000001</v>
      </c>
      <c r="J3002" s="460">
        <v>55.712400000000002</v>
      </c>
      <c r="K3002" s="460">
        <v>6368.1926599999997</v>
      </c>
      <c r="L3002" s="459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dorazová kefa zásuvná 4,8x4mm sivá</v>
      </c>
      <c r="C3003" s="185">
        <f t="shared" si="93"/>
        <v>0.13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24.212029999999999</v>
      </c>
      <c r="L3003" s="459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spodný vozík WD18V (2x vozík+pozic.) s pružinou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>
        <v>0</v>
      </c>
      <c r="I3004" s="460">
        <v>0</v>
      </c>
      <c r="J3004" s="460">
        <v>14.272180000000001</v>
      </c>
      <c r="K3004" s="460">
        <v>0</v>
      </c>
      <c r="L3004" s="459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10208 Maxim horný vozík 18mm - 2ks</v>
      </c>
      <c r="C3005" s="185">
        <f t="shared" si="93"/>
        <v>7.1822600000000003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2774.16185</v>
      </c>
      <c r="L3005" s="459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10198 spodný vozík WD 18C HI-TEC - 2ks</v>
      </c>
      <c r="C3006" s="185">
        <f t="shared" si="93"/>
        <v>5.2305400000000004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2143.7821199999998</v>
      </c>
      <c r="L3006" s="459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10200 spodný vozík WD 10C HI-TEC - 2ks</v>
      </c>
      <c r="C3007" s="185">
        <f t="shared" si="93"/>
        <v>6.6617899999999999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2730.3893800000001</v>
      </c>
      <c r="L3007" s="459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10205 Master horný vozík 10mm - 2ks</v>
      </c>
      <c r="C3008" s="185">
        <f t="shared" si="93"/>
        <v>7.5986000000000002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3114.3501299999998</v>
      </c>
      <c r="L3008" s="459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10206 Maxim board horný vozík 18mm - 2ks</v>
      </c>
      <c r="C3009" s="185">
        <f t="shared" si="93"/>
        <v>7.1822600000000003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>
        <v>199.57113000000001</v>
      </c>
      <c r="I3009" s="460">
        <v>7.1822600000000003</v>
      </c>
      <c r="J3009" s="460">
        <v>24.2668</v>
      </c>
      <c r="K3009" s="460">
        <v>2774.16185</v>
      </c>
      <c r="L3009" s="459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10223 spodný vozík Simple/Blue V (rámový systém) - 2ks</v>
      </c>
      <c r="C3010" s="185">
        <f t="shared" si="93"/>
        <v>2.73237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1119.8864100000001</v>
      </c>
      <c r="L3010" s="459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05197 spodný vozík Simple (bezrámový 18mm) - 2ks</v>
      </c>
      <c r="C3011" s="185">
        <f t="shared" si="93"/>
        <v>4.1375900000000003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1695.82772</v>
      </c>
      <c r="L3011" s="459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pre spodný vozík</v>
      </c>
      <c r="C3012" s="185">
        <f t="shared" ref="C3012:C3075" si="95">IF($A$2=1,H3012,IF($A$2=2,I3012,IF($A$2=3,J3012,IF($A$2=4,K3012,IF($A$2&gt;4,O3012,"zadat jazyk")))))</f>
        <v>0.36431999999999998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149.31799000000001</v>
      </c>
      <c r="L3012" s="459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str">
        <f t="shared" si="94"/>
        <v>SEVROLL krycia lišta Herkules Glass 2m strie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str">
        <f t="shared" si="94"/>
        <v>SEVROLL bočná krytka krycí profil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Optima sada tlmičov P+L</v>
      </c>
      <c r="C3015" s="185">
        <f t="shared" si="95"/>
        <v>56.078699999999998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22984.33137</v>
      </c>
      <c r="L3015" s="459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85003 Fiona II úchytová lišta 2,7m strieborná</v>
      </c>
      <c r="C3016" s="185">
        <f t="shared" si="95"/>
        <v>13.089370000000001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>
        <v>364.04523</v>
      </c>
      <c r="I3016" s="460">
        <v>13.089370000000001</v>
      </c>
      <c r="J3016" s="460">
        <v>54.096670000000003</v>
      </c>
      <c r="K3016" s="460">
        <v>5216.93959</v>
      </c>
      <c r="L3016" s="459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Exclusive horné vedenie 3,6m strieborná</v>
      </c>
      <c r="C3017" s="185">
        <f t="shared" si="95"/>
        <v>39.06514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>
        <v>1035.54538</v>
      </c>
      <c r="I3017" s="460">
        <v>39.06514</v>
      </c>
      <c r="J3017" s="460">
        <v>133.27927</v>
      </c>
      <c r="K3017" s="460">
        <v>15126.65186</v>
      </c>
      <c r="L3017" s="459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spojovacia lišta H16 3m strie</v>
      </c>
      <c r="C3018" s="185">
        <f t="shared" si="95"/>
        <v>11.996420000000001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4781.3303900000001</v>
      </c>
      <c r="L3018" s="459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spojovacia lišta H16 3m oliva</v>
      </c>
      <c r="C3019" s="185">
        <f t="shared" si="95"/>
        <v>15.015040000000001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>
        <v>416.87885</v>
      </c>
      <c r="I3019" s="460">
        <v>15.015040000000001</v>
      </c>
      <c r="J3019" s="460">
        <v>52.856400000000001</v>
      </c>
      <c r="K3019" s="460">
        <v>5974.0702899999997</v>
      </c>
      <c r="L3019" s="459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str">
        <f t="shared" si="94"/>
        <v>SEVROLL spojovacia lišta H08 16 3m strie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spojovacia lišta H08/16 3m oliva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>
        <v>0</v>
      </c>
      <c r="I3021" s="460">
        <v>0</v>
      </c>
      <c r="J3021" s="460">
        <v>33.774619999999999</v>
      </c>
      <c r="K3021" s="460">
        <v>0</v>
      </c>
      <c r="L3021" s="459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str">
        <f t="shared" si="94"/>
        <v>SEVROLL Maxim horné vedenie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str">
        <f t="shared" si="94"/>
        <v>SEVROLL Maxim II spodné vedenie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str">
        <f t="shared" si="94"/>
        <v>SEVROLL Maxim II maska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str">
        <f t="shared" si="94"/>
        <v>SEVROLL Prosper II úch lišta 2 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str">
        <f t="shared" si="94"/>
        <v>SEVROLL Maxim vodiaca lišta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str">
        <f t="shared" si="94"/>
        <v>SEVROLL Maxim spodná krycia lišta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str">
        <f t="shared" si="94"/>
        <v>SEVROLL Maxim spojovacia lišta H18 1,8m oliv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str">
        <f t="shared" si="94"/>
        <v>SEVROLL Maxim spojovacia lišta H18 2,5m oliv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str">
        <f t="shared" si="94"/>
        <v>SEVROLL Maxim spojovacia lišta H25 1,8m oliv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str">
        <f t="shared" si="94"/>
        <v>SEVROLL Maxim spojovacia lišta H25 2,5m oliv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vzorkovník profilov Simple (krabička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str">
        <f t="shared" si="94"/>
        <v>SEVROLL spojovacia lišta Simple/Blue H25 3m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spojovacia lišta Simple/Blue H25 3m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>
        <v>0</v>
      </c>
      <c r="I3034" s="460">
        <v>0</v>
      </c>
      <c r="J3034" s="460">
        <v>44.507080000000002</v>
      </c>
      <c r="K3034" s="460">
        <v>0</v>
      </c>
      <c r="L3034" s="459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dorazový kartáč zásuvný 14x4mm, 50m</v>
      </c>
      <c r="C3035" s="185">
        <f t="shared" si="95"/>
        <v>15.405379999999999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6314.0249899999999</v>
      </c>
      <c r="L3035" s="459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Focus II 16mm úch.lišta 2,7m strieborná</v>
      </c>
      <c r="C3036" s="185">
        <f t="shared" si="95"/>
        <v>8.3012099999999993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3308.5562300000001</v>
      </c>
      <c r="L3036" s="459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04572 Focus II 18mm úchytová lišta 2,7m strieborná</v>
      </c>
      <c r="C3037" s="185">
        <f t="shared" si="95"/>
        <v>8.3012099999999993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3308.5562300000001</v>
      </c>
      <c r="L3037" s="459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04571 Focus II 18mm úchytová lišta 2,7m oliva</v>
      </c>
      <c r="C3038" s="185">
        <f t="shared" si="95"/>
        <v>10.61722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4231.6330699999999</v>
      </c>
      <c r="L3038" s="459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Oaza II úch.lišta 2,7m strieborná</v>
      </c>
      <c r="C3039" s="185">
        <f t="shared" si="95"/>
        <v>15.17118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5782.5401700000002</v>
      </c>
      <c r="L3039" s="459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Oaza II úch. Lišta 2,7m oliva</v>
      </c>
      <c r="C3040" s="185">
        <f t="shared" si="95"/>
        <v>16.862639999999999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6720.8289699999996</v>
      </c>
      <c r="L3040" s="459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str">
        <f t="shared" si="94"/>
        <v>SEVROLL Oaza II úchytová lišta 2,7m zlatá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Hide N spodné vedenie 6m strieborná</v>
      </c>
      <c r="C3042" s="185">
        <f t="shared" si="95"/>
        <v>25.450099999999999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86.828620000000001</v>
      </c>
      <c r="K3042" s="460">
        <v>9856.0064600000005</v>
      </c>
      <c r="L3042" s="459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Hide N spodné vedenie 1,7m strieborná</v>
      </c>
      <c r="C3043" s="185">
        <f t="shared" si="95"/>
        <v>7.2082600000000001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2791.5274800000002</v>
      </c>
      <c r="L3043" s="459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bočná krytka profilu Single+pozic.</v>
      </c>
      <c r="C3044" s="185">
        <f t="shared" si="95"/>
        <v>27.01146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10460.66942</v>
      </c>
      <c r="L3044" s="459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stenová príchytka profilu Single</v>
      </c>
      <c r="C3045" s="185">
        <f t="shared" si="95"/>
        <v>7.6766699999999997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>
        <v>203.52159</v>
      </c>
      <c r="I3045" s="460">
        <v>7.6766699999999997</v>
      </c>
      <c r="J3045" s="460">
        <v>26.190639999999998</v>
      </c>
      <c r="K3045" s="460">
        <v>2972.9264600000001</v>
      </c>
      <c r="L3045" s="459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04016 Gemini horné vedenie 3m biela lesk</v>
      </c>
      <c r="C3046" s="185">
        <f t="shared" si="95"/>
        <v>32.476199999999999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12943.81868</v>
      </c>
      <c r="L3046" s="459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04051 spojovacia lišta H18 3m biela lesk</v>
      </c>
      <c r="C3047" s="185">
        <f t="shared" si="95"/>
        <v>15.587540000000001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6212.6180999999997</v>
      </c>
      <c r="L3047" s="459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04292 Elegant II spodné vedenie  3m biela lesk</v>
      </c>
      <c r="C3048" s="185">
        <f t="shared" si="95"/>
        <v>18.94445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7550.5609299999996</v>
      </c>
      <c r="L3048" s="459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04554 Faworyt II úchytová lišta 2,7m biela lesk</v>
      </c>
      <c r="C3049" s="185">
        <f t="shared" si="95"/>
        <v>16.368220000000001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6523.7675799999997</v>
      </c>
      <c r="L3049" s="459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str">
        <f t="shared" si="94"/>
        <v>SEVROLL unášač k tlmiču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 20238 Simple/Blue montážny prípravok pre lamino 10/18mm</v>
      </c>
      <c r="C3051" s="185">
        <f t="shared" si="95"/>
        <v>5.9477399999999996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149.2304</v>
      </c>
      <c r="I3051" s="460">
        <v>5.9477399999999996</v>
      </c>
      <c r="J3051" s="460">
        <v>26.004300000000001</v>
      </c>
      <c r="K3051" s="460">
        <v>2425.4100100000001</v>
      </c>
      <c r="L3051" s="459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20183 montážny prípravok pre systém Maxim malý</v>
      </c>
      <c r="C3052" s="185">
        <f t="shared" si="95"/>
        <v>5.2530299999999999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>
        <v>131.7998</v>
      </c>
      <c r="I3052" s="460">
        <v>5.2530299999999999</v>
      </c>
      <c r="J3052" s="460">
        <v>22.921900000000001</v>
      </c>
      <c r="K3052" s="460">
        <v>2137.9153000000001</v>
      </c>
      <c r="L3052" s="459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uhol. vedenie strieb.</v>
      </c>
      <c r="C3053" s="185">
        <f t="shared" si="95"/>
        <v>9.73245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3878.9967499999998</v>
      </c>
      <c r="L3053" s="459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Optima spodné vedenie 6m surová</v>
      </c>
      <c r="C3054" s="185">
        <f t="shared" si="95"/>
        <v>24.9817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>
        <v>694.79805999999996</v>
      </c>
      <c r="I3054" s="460">
        <v>24.9817</v>
      </c>
      <c r="J3054" s="460">
        <v>85.905709999999999</v>
      </c>
      <c r="K3054" s="460">
        <v>9956.7835300000006</v>
      </c>
      <c r="L3054" s="459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Optima horné vedenie 6m strieb</v>
      </c>
      <c r="C3055" s="185">
        <f t="shared" si="95"/>
        <v>81.684939999999997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>
        <v>2271.8449099999998</v>
      </c>
      <c r="I3055" s="460">
        <v>81.684939999999997</v>
      </c>
      <c r="J3055" s="460">
        <v>304.86430000000001</v>
      </c>
      <c r="K3055" s="460">
        <v>32556.60786</v>
      </c>
      <c r="L3055" s="459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04379 Fox II úchytová lišta 2,7m biela lesk</v>
      </c>
      <c r="C3056" s="185">
        <f t="shared" si="95"/>
        <v>21.598759999999999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8608.4691000000003</v>
      </c>
      <c r="L3056" s="459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00169 horná vodiaca lišta 3m biela lesk</v>
      </c>
      <c r="C3057" s="185">
        <f t="shared" si="95"/>
        <v>18.528089999999999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7384.61438</v>
      </c>
      <c r="L3057" s="459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00145 Gemini 10 spodná krycia lišta 3m 10mm biela lesk</v>
      </c>
      <c r="C3058" s="185">
        <f t="shared" si="95"/>
        <v>33.67324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13420.91432</v>
      </c>
      <c r="L3058" s="459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04055 uholník Mini 17x11mm 3m biela lesk</v>
      </c>
      <c r="C3059" s="185">
        <f t="shared" si="95"/>
        <v>5.6208799999999997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2240.27646</v>
      </c>
      <c r="L3059" s="459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horné vedenie  2,35m biela lesk</v>
      </c>
      <c r="C3060" s="185">
        <f t="shared" si="95"/>
        <v>25.450099999999999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10143.473319999999</v>
      </c>
      <c r="L3060" s="459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04065 horná vodiaca lišta 2,35m biela lesk</v>
      </c>
      <c r="C3061" s="185">
        <f t="shared" si="95"/>
        <v>14.52061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5787.3805000000002</v>
      </c>
      <c r="L3061" s="459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 04063 Gemini 10 spodná krycia lišta 2,35m 10mm biela lesk</v>
      </c>
      <c r="C3062" s="185">
        <f t="shared" si="95"/>
        <v>26.30885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10485.73761</v>
      </c>
      <c r="L3062" s="459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uholník 22x22mm 3m stieborná</v>
      </c>
      <c r="C3063" s="185">
        <f t="shared" si="95"/>
        <v>10.2529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4086.4297499999998</v>
      </c>
      <c r="L3063" s="459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uholník 10x10mm 3m strieborná</v>
      </c>
      <c r="C3064" s="185">
        <f t="shared" si="95"/>
        <v>4.1636199999999999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1659.4639199999999</v>
      </c>
      <c r="L3064" s="459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uholník 10x18mm 3m strieborná</v>
      </c>
      <c r="C3065" s="185">
        <f t="shared" si="95"/>
        <v>5.69895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2271.3912799999998</v>
      </c>
      <c r="L3065" s="459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sada kovania ZSE-18 PLUS PRINCE</v>
      </c>
      <c r="C3066" s="185">
        <f t="shared" si="95"/>
        <v>78.380070000000003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>
        <v>2179.9289100000001</v>
      </c>
      <c r="I3066" s="460">
        <v>78.380070000000003</v>
      </c>
      <c r="J3066" s="460">
        <v>273.45179999999999</v>
      </c>
      <c r="K3066" s="460">
        <v>31239.40826</v>
      </c>
      <c r="L3066" s="459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04532 Alfa II úchytová lišta 18mm 2,7m biela lesk</v>
      </c>
      <c r="C3067" s="185">
        <f t="shared" si="95"/>
        <v>16.446280000000002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6554.8824199999999</v>
      </c>
      <c r="L3067" s="459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04066 uholník Mini 17x11mm 3m biela mat</v>
      </c>
      <c r="C3068" s="185">
        <f t="shared" si="95"/>
        <v>5.6208799999999997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2240.27646</v>
      </c>
      <c r="L3068" s="459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04054 uholník Mini 17x11mm 2,35m biela lesk</v>
      </c>
      <c r="C3069" s="185">
        <f t="shared" si="95"/>
        <v>4.3978200000000003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1752.8088</v>
      </c>
      <c r="L3069" s="459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04053 uholník Mini 17x11mm 1,7m biela lesk</v>
      </c>
      <c r="C3070" s="185">
        <f t="shared" si="95"/>
        <v>3.17476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1265.3411599999999</v>
      </c>
      <c r="L3070" s="459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Gemini 10 spodná krycia lišta 1,7m 10mm biela lesk</v>
      </c>
      <c r="C3071" s="185">
        <f t="shared" si="95"/>
        <v>19.048539999999999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7592.0473700000002</v>
      </c>
      <c r="L3071" s="459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04064 horná vodiaca lišta 1,7m biela lesk</v>
      </c>
      <c r="C3072" s="185">
        <f t="shared" si="95"/>
        <v>10.487109999999999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4179.7746299999999</v>
      </c>
      <c r="L3072" s="459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03890 spojovacia lišta H08/18 3m biela mat</v>
      </c>
      <c r="C3073" s="185">
        <f t="shared" si="95"/>
        <v>11.47597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4573.8973900000001</v>
      </c>
      <c r="L3073" s="459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 04050 spojovacia lišta H10 3m biela lesk</v>
      </c>
      <c r="C3074" s="185">
        <f t="shared" si="95"/>
        <v>15.82174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6305.9629800000002</v>
      </c>
      <c r="L3074" s="459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04556 Faworyt II úchytová lišta 2,7m biela mat</v>
      </c>
      <c r="C3075" s="185">
        <f t="shared" si="95"/>
        <v>16.368220000000001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6523.7675799999997</v>
      </c>
      <c r="L3075" s="459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spodné vedenie  3m biela mat</v>
      </c>
      <c r="C3076" s="185">
        <f t="shared" ref="C3076:C3139" si="97">IF($A$2=1,H3076,IF($A$2=2,I3076,IF($A$2=3,J3076,IF($A$2=4,K3076,IF($A$2&gt;4,O3076,"zadat jazyk")))))</f>
        <v>18.94445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7550.5609299999996</v>
      </c>
      <c r="L3076" s="459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 04290 Elegant II spodné vedenie  1,7m biela lesk</v>
      </c>
      <c r="C3077" s="185">
        <f t="shared" si="97"/>
        <v>10.851419999999999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4324.9779799999997</v>
      </c>
      <c r="L3077" s="459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SEVROLL 04291 Elegant II spodné vedenie  2,35m biela lesk</v>
      </c>
      <c r="C3078" s="185">
        <f t="shared" si="97"/>
        <v>14.91095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5942.9550600000002</v>
      </c>
      <c r="L3078" s="459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04293 Elegant II spodné vedenie  4,05m biela lesk</v>
      </c>
      <c r="C3079" s="185">
        <f t="shared" si="97"/>
        <v>25.658280000000001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10226.44657</v>
      </c>
      <c r="L3079" s="459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04061 Gemini horné vedenie  4,05m biela lesk</v>
      </c>
      <c r="C3080" s="185">
        <f t="shared" si="97"/>
        <v>43.848080000000003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17476.229630000002</v>
      </c>
      <c r="L3080" s="459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04059 Gemini horné vedenie  1,7m biela lesk</v>
      </c>
      <c r="C3081" s="185">
        <f t="shared" si="97"/>
        <v>18.39798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7332.7563300000002</v>
      </c>
      <c r="L3081" s="459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04094 Pax úchytová lišta 2,7m strieborná</v>
      </c>
      <c r="C3082" s="185">
        <f t="shared" si="97"/>
        <v>20.68797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8245.4615699999995</v>
      </c>
      <c r="L3082" s="459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Pax úchytová lišta 3m strieborná</v>
      </c>
      <c r="C3083" s="185">
        <f t="shared" si="97"/>
        <v>23.003979999999999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9168.5380100000002</v>
      </c>
      <c r="L3083" s="459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04096 Pax horná vodiaca lišta 3m strieborná</v>
      </c>
      <c r="C3084" s="185">
        <f t="shared" si="97"/>
        <v>22.587620000000001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9002.5918500000007</v>
      </c>
      <c r="L3084" s="459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Pax spodná krycia lišta 3m 4mm strieborná</v>
      </c>
      <c r="C3085" s="185">
        <f t="shared" si="97"/>
        <v>26.022600000000001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10371.649520000001</v>
      </c>
      <c r="L3085" s="459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20298 Pax záslepka profilu (4 ks) strieborná</v>
      </c>
      <c r="C3086" s="185">
        <f t="shared" si="97"/>
        <v>6.9740599999999997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2858.3762999999999</v>
      </c>
      <c r="L3086" s="459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03607 Gemini úchytová lišta 2,7m čierna mat</v>
      </c>
      <c r="C3087" s="185">
        <f t="shared" si="97"/>
        <v>24.560120000000001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9790.83698</v>
      </c>
      <c r="L3087" s="459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Single horné vedenie 6m strieborná</v>
      </c>
      <c r="C3088" s="185">
        <f t="shared" si="97"/>
        <v>52.773829999999997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184.14060000000001</v>
      </c>
      <c r="K3088" s="460">
        <v>21033.705300000001</v>
      </c>
      <c r="L3088" s="459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Hide N spodné vedenie 6m oliva</v>
      </c>
      <c r="C3089" s="185">
        <f t="shared" si="97"/>
        <v>29.821899999999999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101.74397</v>
      </c>
      <c r="K3089" s="460">
        <v>11549.06285</v>
      </c>
      <c r="L3089" s="459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50461 vedenie INTER S 35kg do stropu 2m</v>
      </c>
      <c r="C3090" s="185">
        <f t="shared" si="97"/>
        <v>10.981540000000001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>
        <v>291.13934</v>
      </c>
      <c r="I3090" s="460">
        <v>10.981540000000001</v>
      </c>
      <c r="J3090" s="460">
        <v>37.448180000000001</v>
      </c>
      <c r="K3090" s="460">
        <v>4067.0250000000001</v>
      </c>
      <c r="L3090" s="459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str">
        <f t="shared" si="96"/>
        <v>SEVROLL vedenie INTER S 35kg do stropu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str">
        <f t="shared" si="96"/>
        <v>SEVROLL vedenie INTER S 35kg do stropu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 50455 vedenie INTER B 35kg na stenu 2m</v>
      </c>
      <c r="C3093" s="185">
        <f t="shared" si="97"/>
        <v>10.981540000000001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>
        <v>291.13934</v>
      </c>
      <c r="I3093" s="460">
        <v>10.981540000000001</v>
      </c>
      <c r="J3093" s="460">
        <v>37.448180000000001</v>
      </c>
      <c r="K3093" s="460">
        <v>4067.0250000000001</v>
      </c>
      <c r="L3093" s="459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str">
        <f t="shared" si="96"/>
        <v>SEVROLL vedenie INTER B 35kg do stropu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str">
        <f t="shared" si="96"/>
        <v>SEVROLL vedenie INTER B 35kg na stenu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50472 vedenie Galaxy S 50kg do stropu 2m</v>
      </c>
      <c r="C3096" s="185">
        <f t="shared" si="97"/>
        <v>12.464829999999999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4827.22606</v>
      </c>
      <c r="L3096" s="459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 50449 vedenie Galaxy S 50kg do stropu 3m</v>
      </c>
      <c r="C3097" s="185">
        <f t="shared" si="97"/>
        <v>18.658200000000001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7225.7225799999997</v>
      </c>
      <c r="L3097" s="459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50450 vedenie Galaxy S 50kg do stropu 6m</v>
      </c>
      <c r="C3098" s="185">
        <f t="shared" si="97"/>
        <v>37.34243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127.44186000000001</v>
      </c>
      <c r="K3098" s="460">
        <v>14461.522849999999</v>
      </c>
      <c r="L3098" s="459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50468 vedenie Galaxy B 50kg na stenu 2m</v>
      </c>
      <c r="C3099" s="185">
        <f t="shared" si="97"/>
        <v>13.089370000000001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5069.0910999999996</v>
      </c>
      <c r="L3099" s="459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 50451 vedenie Galaxy B 50kg na stenu 3m</v>
      </c>
      <c r="C3100" s="185">
        <f t="shared" si="97"/>
        <v>19.621040000000001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7598.5978100000002</v>
      </c>
      <c r="L3100" s="459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50452 vedenie Galaxy B 50kg na stenu 6m</v>
      </c>
      <c r="C3101" s="185">
        <f t="shared" si="97"/>
        <v>39.268099999999997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133.93624</v>
      </c>
      <c r="K3101" s="460">
        <v>15207.27367</v>
      </c>
      <c r="L3101" s="459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krycí profil Galaxy 2m</v>
      </c>
      <c r="C3102" s="185">
        <f t="shared" si="97"/>
        <v>11.58006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4484.5838599999997</v>
      </c>
      <c r="L3102" s="459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krycí profil Galaxy 3m</v>
      </c>
      <c r="C3103" s="185">
        <f t="shared" si="97"/>
        <v>17.35707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6721.8367699999999</v>
      </c>
      <c r="L3103" s="459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krycí profil Galaxy 6m</v>
      </c>
      <c r="C3104" s="185">
        <f t="shared" si="97"/>
        <v>34.818240000000003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118.79007</v>
      </c>
      <c r="K3104" s="460">
        <v>13483.98425</v>
      </c>
      <c r="L3104" s="459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04318 Pax výztuha 3m strieborná</v>
      </c>
      <c r="C3105" s="185">
        <f t="shared" si="97"/>
        <v>28.963149999999999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11543.6458</v>
      </c>
      <c r="L3105" s="459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 20319-SV tlmič Central 10/18mm obojstranný 25-40kg</v>
      </c>
      <c r="C3106" s="185">
        <f t="shared" si="97"/>
        <v>49.156689999999998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20147.28615</v>
      </c>
      <c r="L3106" s="459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20258-SV tlmič dorazu Mini SV40 (25 - 40kg)</v>
      </c>
      <c r="C3107" s="185">
        <f t="shared" si="97"/>
        <v>22.951930000000001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9407.0440500000004</v>
      </c>
      <c r="L3107" s="459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04098 Pax úchytová lišta 2,7m biela lesk</v>
      </c>
      <c r="C3108" s="185">
        <f t="shared" si="97"/>
        <v>26.90737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10724.285449999999</v>
      </c>
      <c r="L3108" s="459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04101 Pax úchytová lišta 3m biela lesk</v>
      </c>
      <c r="C3109" s="185">
        <f t="shared" si="97"/>
        <v>29.89997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11917.02533</v>
      </c>
      <c r="L3109" s="459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04100 Pax horná vodiaca lišta 3m biela lesk</v>
      </c>
      <c r="C3110" s="185">
        <f t="shared" si="97"/>
        <v>29.353490000000001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11699.220729999999</v>
      </c>
      <c r="L3110" s="459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04099Gemini 4 Pax spodná krycia lišta 3m 4mm biela lesk</v>
      </c>
      <c r="C3111" s="185">
        <f t="shared" si="97"/>
        <v>33.82938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13483.14436</v>
      </c>
      <c r="L3111" s="459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20299 Pax záslepka profilu (4 ks) biela lesk</v>
      </c>
      <c r="C3112" s="185">
        <f t="shared" si="97"/>
        <v>9.0558599999999991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3711.62293</v>
      </c>
      <c r="L3112" s="459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str">
        <f t="shared" si="96"/>
        <v>SEVROLL Rex úchytová lišta 2,7m strieborná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10207 Maxim horný vozík 18mm asymetrický - 2ks</v>
      </c>
      <c r="C3114" s="185">
        <f t="shared" si="97"/>
        <v>7.1822600000000003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2774.16185</v>
      </c>
      <c r="L3114" s="459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str">
        <f t="shared" si="96"/>
        <v>SEVROLL 50460 vedenie INTER S 35kg do stropu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50454 vedenie INTER B 35kg na stenu 1,5m</v>
      </c>
      <c r="C3116" s="185">
        <f t="shared" si="97"/>
        <v>8.19712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>
        <v>217.31966</v>
      </c>
      <c r="I3116" s="460">
        <v>8.19712</v>
      </c>
      <c r="J3116" s="460">
        <v>28.00179</v>
      </c>
      <c r="K3116" s="460">
        <v>3035.8125100000002</v>
      </c>
      <c r="L3116" s="459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str">
        <f t="shared" si="96"/>
        <v>SEVROLL Rex úchytová lišta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Focus II 16mm úchytová lišta 2,7m zlatá</v>
      </c>
      <c r="C3118" s="185">
        <f t="shared" si="97"/>
        <v>10.61722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4231.6330699999999</v>
      </c>
      <c r="L3118" s="459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04573 Focus II 18mm úchytová lišta 2,7m zlatá</v>
      </c>
      <c r="C3119" s="185">
        <f t="shared" si="97"/>
        <v>10.61722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4231.6330699999999</v>
      </c>
      <c r="L3119" s="459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Uno úchytová lišta 18mm 2,70m stieborná</v>
      </c>
      <c r="C3120" s="185">
        <f t="shared" si="97"/>
        <v>11.91835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4846.3737600000004</v>
      </c>
      <c r="L3120" s="459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Uno úchytová lišta 18mm 2,70m oliva</v>
      </c>
      <c r="C3121" s="185">
        <f t="shared" si="97"/>
        <v>14.46857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5883.3708399999996</v>
      </c>
      <c r="L3121" s="459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horný vozík Simple(18mm)symetr.(L+P)</v>
      </c>
      <c r="C3122" s="185">
        <f t="shared" si="97"/>
        <v>2.16614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626.67796999999996</v>
      </c>
      <c r="L3122" s="459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str">
        <f t="shared" si="96"/>
        <v>SEVROLL Maxim vodiaca lišta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str">
        <f t="shared" si="96"/>
        <v>SEVROLL Maxim spodná krycí lišta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str">
        <f t="shared" si="96"/>
        <v>SEVROLL Maxim vodiaca lišta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str">
        <f t="shared" si="96"/>
        <v>SEVROLL Maxim spodná krycia lišta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str">
        <f t="shared" si="96"/>
        <v>SEVROLL Maxim horné vedenie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str">
        <f t="shared" si="96"/>
        <v>SEVROLL Maxim horné vedenie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str">
        <f t="shared" si="96"/>
        <v>SEVROLL Maxim II spodné vedenie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str">
        <f t="shared" si="96"/>
        <v>SEVROLL Maxim II spodné vedenie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20329 Pax nalepovacia úchytka biela lesk</v>
      </c>
      <c r="C3133" s="185">
        <f t="shared" si="97"/>
        <v>8.0149600000000003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3194.4681399999999</v>
      </c>
      <c r="L3133" s="459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20328 Pax nalepovacia úchytka strieborná</v>
      </c>
      <c r="C3134" s="185">
        <f t="shared" si="97"/>
        <v>6.1673600000000004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2458.08106</v>
      </c>
      <c r="L3134" s="459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05305 Alfa II úchytová lišta 18mm 2,7m čierna mat</v>
      </c>
      <c r="C3135" s="185">
        <f t="shared" si="97"/>
        <v>16.44107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6554.8824199999999</v>
      </c>
      <c r="L3135" s="459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Linea šatná tyč oválná 3m strieborná</v>
      </c>
      <c r="C3136" s="185">
        <f t="shared" si="97"/>
        <v>14.59868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5818.4953400000004</v>
      </c>
      <c r="L3136" s="459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Linea spojovací element rohový</v>
      </c>
      <c r="C3137" s="185">
        <f t="shared" si="97"/>
        <v>1.3011299999999999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518.58248000000003</v>
      </c>
      <c r="L3137" s="459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Linea upevňovací element stenový</v>
      </c>
      <c r="C3138" s="185">
        <f t="shared" si="97"/>
        <v>1.11897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445.98079999999999</v>
      </c>
      <c r="L3138" s="459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Linea nožka s regulaciou</v>
      </c>
      <c r="C3139" s="185">
        <f t="shared" si="97"/>
        <v>2.8624900000000002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1140.8814400000001</v>
      </c>
      <c r="L3139" s="459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Linea šatná tyč guľatá 3m strieborná</v>
      </c>
      <c r="C3140" s="185">
        <f t="shared" ref="C3140:C3203" si="99">IF($A$2=1,H3140,IF($A$2=2,I3140,IF($A$2=3,J3140,IF($A$2=4,K3140,IF($A$2&gt;4,O3140,"zadat jazyk")))))</f>
        <v>9.4461999999999993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3764.9086600000001</v>
      </c>
      <c r="L3140" s="459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Linea šatná tyč guľatá 4m strieborná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>
        <v>0</v>
      </c>
      <c r="I3141" s="460">
        <v>0</v>
      </c>
      <c r="J3141" s="460">
        <v>0</v>
      </c>
      <c r="K3141" s="460">
        <v>0</v>
      </c>
      <c r="L3141" s="459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Linea základný nosník 3m strieborná</v>
      </c>
      <c r="C3142" s="185">
        <f t="shared" si="99"/>
        <v>34.141649999999998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13607.604079999999</v>
      </c>
      <c r="L3142" s="459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Linea držiak oválnej tyče do nosníku</v>
      </c>
      <c r="C3143" s="185">
        <f t="shared" si="99"/>
        <v>1.5093099999999999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601.55574999999999</v>
      </c>
      <c r="L3143" s="459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Linea držiak police</v>
      </c>
      <c r="C3144" s="185">
        <f t="shared" si="99"/>
        <v>2.7844199999999999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1109.7666300000001</v>
      </c>
      <c r="L3144" s="459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Linea držák police na boty</v>
      </c>
      <c r="C3145" s="185">
        <f t="shared" si="99"/>
        <v>3.4349799999999999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1369.0576699999999</v>
      </c>
      <c r="L3145" s="459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Linea záslepka kulaté šatní tyče</v>
      </c>
      <c r="C3146" s="185">
        <f t="shared" si="99"/>
        <v>0.33828999999999998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138.65244999999999</v>
      </c>
      <c r="L3146" s="459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Linea záslepka nosníku</v>
      </c>
      <c r="C3147" s="185">
        <f t="shared" si="99"/>
        <v>1.35318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554.61022000000003</v>
      </c>
      <c r="L3147" s="459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Linea sada 8 ks upevňovacích uholníkov</v>
      </c>
      <c r="C3148" s="185">
        <f t="shared" si="99"/>
        <v>20.141490000000001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8027.6565700000001</v>
      </c>
      <c r="L3148" s="459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tlumič dorazu Top SV60 - 2ks</v>
      </c>
      <c r="C3149" s="185">
        <f t="shared" si="99"/>
        <v>51.030320000000003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20915.208030000002</v>
      </c>
      <c r="L3149" s="459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str">
        <f t="shared" si="98"/>
        <v>SEVROLL Porto úchytová lišta 2,7m strieborn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40373 reklamná šablóna pre vozíky pre lamino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tlmič doraz.Simple 10/18, 25 - 40kg (L+P)</v>
      </c>
      <c r="C3152" s="185">
        <f t="shared" si="99"/>
        <v>24.695450000000001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10121.63823</v>
      </c>
      <c r="L3152" s="459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20326 Fix pozicionér pre horný vozík transparentný</v>
      </c>
      <c r="C3153" s="185">
        <f t="shared" si="99"/>
        <v>1.0929500000000001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32.256239999999998</v>
      </c>
      <c r="I3153" s="460">
        <v>1.0929500000000001</v>
      </c>
      <c r="J3153" s="460">
        <v>3.6623999999999999</v>
      </c>
      <c r="K3153" s="460">
        <v>447.95440000000002</v>
      </c>
      <c r="L3153" s="459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02455 uholník 18x36mm 3m strieborná</v>
      </c>
      <c r="C3154" s="185">
        <f t="shared" si="99"/>
        <v>10.74733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4283.4911400000001</v>
      </c>
      <c r="L3154" s="459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Idea horné/spodné vedenie 2m strieborná</v>
      </c>
      <c r="C3155" s="185">
        <f t="shared" si="99"/>
        <v>15.1972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>
        <v>422.66881000000001</v>
      </c>
      <c r="I3155" s="460">
        <v>15.1972</v>
      </c>
      <c r="J3155" s="460">
        <v>52.259309999999999</v>
      </c>
      <c r="K3155" s="460">
        <v>6057.0431500000004</v>
      </c>
      <c r="L3155" s="459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Idea horné/spodné vedenie 3m strieborná</v>
      </c>
      <c r="C3156" s="185">
        <f t="shared" si="99"/>
        <v>22.431480000000001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>
        <v>623.87075000000004</v>
      </c>
      <c r="I3156" s="460">
        <v>22.431480000000001</v>
      </c>
      <c r="J3156" s="460">
        <v>78.233999999999995</v>
      </c>
      <c r="K3156" s="460">
        <v>8940.3618100000003</v>
      </c>
      <c r="L3156" s="459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Idea horné/spodné vedenie 6m strieborná</v>
      </c>
      <c r="C3157" s="185">
        <f t="shared" si="99"/>
        <v>44.862960000000001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>
        <v>1247.7415100000001</v>
      </c>
      <c r="I3157" s="460">
        <v>44.862960000000001</v>
      </c>
      <c r="J3157" s="460">
        <v>156.44759999999999</v>
      </c>
      <c r="K3157" s="460">
        <v>17880.723620000001</v>
      </c>
      <c r="L3157" s="459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Idea sada kovania pre dvoje dvere 50kg</v>
      </c>
      <c r="C3158" s="185">
        <f t="shared" si="99"/>
        <v>50.382359999999998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>
        <v>1401.1760999999999</v>
      </c>
      <c r="I3158" s="460">
        <v>50.382359999999998</v>
      </c>
      <c r="J3158" s="460">
        <v>175.74600000000001</v>
      </c>
      <c r="K3158" s="460">
        <v>20079.513620000002</v>
      </c>
      <c r="L3158" s="459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Idea sada kovania pre vnútorné dvere 50kg</v>
      </c>
      <c r="C3159" s="185">
        <f t="shared" si="99"/>
        <v>19.360810000000001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>
        <v>538.46848999999997</v>
      </c>
      <c r="I3159" s="460">
        <v>19.360810000000001</v>
      </c>
      <c r="J3159" s="460">
        <v>67.503600000000006</v>
      </c>
      <c r="K3159" s="460">
        <v>7716.5070900000001</v>
      </c>
      <c r="L3159" s="459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10174 pozicionér Simple Start</v>
      </c>
      <c r="C3160" s="185">
        <f t="shared" si="99"/>
        <v>0.23419999999999999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>
        <v>61.570659999999997</v>
      </c>
      <c r="I3160" s="460">
        <v>0.23419999999999999</v>
      </c>
      <c r="J3160" s="460">
        <v>1.6728000000000001</v>
      </c>
      <c r="K3160" s="460">
        <v>910.01793999999995</v>
      </c>
      <c r="L3160" s="459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úchytka Push 90mm brúsený nikel</v>
      </c>
      <c r="C3161" s="185">
        <f t="shared" si="99"/>
        <v>12.93323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>
        <v>359.70274999999998</v>
      </c>
      <c r="I3161" s="460">
        <v>12.93323</v>
      </c>
      <c r="J3161" s="460">
        <v>47.093400000000003</v>
      </c>
      <c r="K3161" s="460">
        <v>5154.7099399999997</v>
      </c>
      <c r="L3161" s="459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bezpečnostná fólia 300mm/50m transparentná</v>
      </c>
      <c r="C3162" s="185">
        <f t="shared" si="99"/>
        <v>42.781149999999997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>
        <v>1262.60177</v>
      </c>
      <c r="I3162" s="460">
        <v>42.781149999999997</v>
      </c>
      <c r="J3162" s="460">
        <v>143.16999999999999</v>
      </c>
      <c r="K3162" s="460">
        <v>17534.218120000001</v>
      </c>
      <c r="L3162" s="459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bezpečnostná fólia 500mm/50m transparentná</v>
      </c>
      <c r="C3163" s="185">
        <f t="shared" si="99"/>
        <v>71.301919999999996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29223.69715</v>
      </c>
      <c r="L3163" s="459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20287-SV dorazová štetina zásuvná 4,8x4mm biela</v>
      </c>
      <c r="C3164" s="185">
        <f t="shared" si="99"/>
        <v>0.15629999999999999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63.993670000000002</v>
      </c>
      <c r="L3164" s="459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20082-BL protiprachový kartáč zásuvný 4,8x9mm šedý</v>
      </c>
      <c r="C3165" s="185">
        <f t="shared" si="99"/>
        <v>0.23419999999999999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95.990279999999998</v>
      </c>
      <c r="L3165" s="459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tlmič dorazu Top SV80 - 2ks</v>
      </c>
      <c r="C3166" s="185">
        <f t="shared" si="99"/>
        <v>54.569389999999999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22365.727480000001</v>
      </c>
      <c r="L3166" s="459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20288-SV dorazová štetina zásuvná 14x4mm biela</v>
      </c>
      <c r="C3167" s="185">
        <f t="shared" si="99"/>
        <v>0.39034000000000002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155.07764</v>
      </c>
      <c r="L3167" s="459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Everest vodiaca lišta 3m oliva</v>
      </c>
      <c r="C3168" s="185">
        <f t="shared" si="99"/>
        <v>29.89997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>
        <v>831.58642999999995</v>
      </c>
      <c r="I3168" s="460">
        <v>29.89997</v>
      </c>
      <c r="J3168" s="460">
        <v>102.81841</v>
      </c>
      <c r="K3168" s="460">
        <v>11917.02533</v>
      </c>
      <c r="L3168" s="459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profil "U" na DTD 36mm oliva 3m</v>
      </c>
      <c r="C3169" s="185">
        <f t="shared" si="99"/>
        <v>16.888670000000001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6731.2005799999997</v>
      </c>
      <c r="L3169" s="459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profil "U" Mini na DTD 18mm oliva 3m</v>
      </c>
      <c r="C3170" s="185">
        <f t="shared" si="99"/>
        <v>4.6580500000000002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1856.52531</v>
      </c>
      <c r="L3170" s="459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03212 spojovacia lišta H30 3m biela lesk</v>
      </c>
      <c r="C3171" s="185">
        <f t="shared" si="99"/>
        <v>13.58775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>
        <v>323.88938999999999</v>
      </c>
      <c r="I3171" s="460">
        <v>13.58775</v>
      </c>
      <c r="J3171" s="460">
        <v>58.634599999999999</v>
      </c>
      <c r="K3171" s="460">
        <v>5037.16003</v>
      </c>
      <c r="L3171" s="459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02456 uholník 18x36mm 3m oliva</v>
      </c>
      <c r="C3172" s="185">
        <f t="shared" si="99"/>
        <v>13.427659999999999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5351.7713000000003</v>
      </c>
      <c r="L3172" s="459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uholník 02462 36x36mm 3m oliva</v>
      </c>
      <c r="C3173" s="185">
        <f t="shared" si="99"/>
        <v>17.79946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>
        <v>495.04361</v>
      </c>
      <c r="I3173" s="460">
        <v>17.79946</v>
      </c>
      <c r="J3173" s="460">
        <v>61.207819999999998</v>
      </c>
      <c r="K3173" s="460">
        <v>7094.2080999999998</v>
      </c>
      <c r="L3173" s="459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02461 uholník 36x36mm 3m strieborná</v>
      </c>
      <c r="C3174" s="185">
        <f t="shared" si="99"/>
        <v>14.234360000000001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5673.29241</v>
      </c>
      <c r="L3174" s="459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20252 klin pre lamino hrúbka 2mm (100 ks)</v>
      </c>
      <c r="C3175" s="185">
        <f t="shared" si="99"/>
        <v>8.7956400000000006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3505.61762</v>
      </c>
      <c r="L3175" s="459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str">
        <f t="shared" si="98"/>
        <v>SEVROLL Porto úchytová lišta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tlmič dorazu Mini SV-60 (40-60kg)</v>
      </c>
      <c r="C3177" s="185">
        <f t="shared" si="99"/>
        <v>9.5763200000000008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3924.9345899999998</v>
      </c>
      <c r="L3177" s="459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protiprachový kartáč samolep. 6,7x13mm</v>
      </c>
      <c r="C3178" s="185">
        <f t="shared" si="99"/>
        <v>0.34048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101.37326</v>
      </c>
      <c r="L3178" s="459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okrasná lišta S18 s lepidlom 3m strieborná</v>
      </c>
      <c r="C3179" s="185">
        <f t="shared" si="99"/>
        <v>11.501989999999999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4584.2690199999997</v>
      </c>
      <c r="L3179" s="459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okrasná lišta S18 s lepidlom 3m oliva</v>
      </c>
      <c r="C3180" s="185">
        <f t="shared" si="99"/>
        <v>13.739929999999999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5476.2310200000002</v>
      </c>
      <c r="L3180" s="459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04295 Elegant II spodné vedenie 6m biela lesk</v>
      </c>
      <c r="C3181" s="185">
        <f t="shared" si="99"/>
        <v>37.914929999999998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143.60579999999999</v>
      </c>
      <c r="K3181" s="460">
        <v>15111.493469999999</v>
      </c>
      <c r="L3181" s="459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04586 Gemini II spodné vedenie  1,7m oliva</v>
      </c>
      <c r="C3182" s="185">
        <f t="shared" si="99"/>
        <v>10.69529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4262.74791</v>
      </c>
      <c r="L3182" s="459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04587 Gemini II spodné vedenie  2,35m oliva</v>
      </c>
      <c r="C3183" s="185">
        <f t="shared" si="99"/>
        <v>14.80686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5901.4686199999996</v>
      </c>
      <c r="L3183" s="459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04588 Gemini II spodné vedenie  3m oliva</v>
      </c>
      <c r="C3184" s="185">
        <f t="shared" si="99"/>
        <v>18.892410000000002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7529.8176999999996</v>
      </c>
      <c r="L3184" s="459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04589 Gemini II spodné vedenie  4,05m oliva</v>
      </c>
      <c r="C3185" s="185">
        <f t="shared" si="99"/>
        <v>25.50215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10164.21653</v>
      </c>
      <c r="L3185" s="459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04590 Gemini II spodné vedenie  6m oliva</v>
      </c>
      <c r="C3186" s="185">
        <f t="shared" si="99"/>
        <v>37.784820000000003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129.93239</v>
      </c>
      <c r="K3186" s="460">
        <v>15059.635029999999</v>
      </c>
      <c r="L3186" s="459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Hide M spodné vedenie 1,7m strieborná</v>
      </c>
      <c r="C3187" s="185">
        <f t="shared" si="99"/>
        <v>4.9442899999999996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>
        <v>131.08169000000001</v>
      </c>
      <c r="I3187" s="460">
        <v>4.9442899999999996</v>
      </c>
      <c r="J3187" s="460">
        <v>16.868539999999999</v>
      </c>
      <c r="K3187" s="460">
        <v>1914.7660599999999</v>
      </c>
      <c r="L3187" s="459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01979 Hide M spodné vedenie 2,35m strieborná</v>
      </c>
      <c r="C3188" s="185">
        <f t="shared" si="99"/>
        <v>6.8439399999999999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>
        <v>181.44465</v>
      </c>
      <c r="I3188" s="460">
        <v>6.8439399999999999</v>
      </c>
      <c r="J3188" s="460">
        <v>23.349630000000001</v>
      </c>
      <c r="K3188" s="460">
        <v>2650.43923</v>
      </c>
      <c r="L3188" s="459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SEVROLL02676 Hide M dolné vedenie 6m strieborná</v>
      </c>
      <c r="C3189" s="185">
        <f t="shared" si="99"/>
        <v>17.53923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59.838949999999997</v>
      </c>
      <c r="K3189" s="460">
        <v>6792.3805199999997</v>
      </c>
      <c r="L3189" s="459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10182 sada Fold pre 2 krídla ľavá</v>
      </c>
      <c r="C3190" s="185">
        <f t="shared" si="99"/>
        <v>56.911430000000003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>
        <v>1582.8368399999999</v>
      </c>
      <c r="I3190" s="460">
        <v>56.911430000000003</v>
      </c>
      <c r="J3190" s="460">
        <v>198.59399999999999</v>
      </c>
      <c r="K3190" s="460">
        <v>22682.797610000001</v>
      </c>
      <c r="L3190" s="459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10181 sada Fold pro 2 krídla pravá</v>
      </c>
      <c r="C3191" s="185">
        <f t="shared" si="99"/>
        <v>56.911430000000003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>
        <v>1582.8368399999999</v>
      </c>
      <c r="I3191" s="460">
        <v>56.911430000000003</v>
      </c>
      <c r="J3191" s="460">
        <v>198.59399999999999</v>
      </c>
      <c r="K3191" s="460">
        <v>22682.797610000001</v>
      </c>
      <c r="L3191" s="459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krycí profil Galaxy 1,5 m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>
        <v>0</v>
      </c>
      <c r="I3192" s="460">
        <v>0</v>
      </c>
      <c r="J3192" s="460">
        <v>0</v>
      </c>
      <c r="K3192" s="460">
        <v>0</v>
      </c>
      <c r="L3192" s="459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Fala úchytová lišta 10mm 2,5m strie</v>
      </c>
      <c r="C3193" s="185">
        <f t="shared" si="99"/>
        <v>9.6804100000000002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>
        <v>266.32884000000001</v>
      </c>
      <c r="I3193" s="460">
        <v>9.6804100000000002</v>
      </c>
      <c r="J3193" s="460">
        <v>42.051870000000001</v>
      </c>
      <c r="K3193" s="460">
        <v>3936.3558400000002</v>
      </c>
      <c r="L3193" s="459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str">
        <f t="shared" si="98"/>
        <v>SEVROLL Polo úchytová lišta 10mm 2,5m strie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vedenie Galaxy B 50kg na stenu 1,5m</v>
      </c>
      <c r="C3195" s="185">
        <f t="shared" si="99"/>
        <v>9.8105200000000004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3799.2991000000002</v>
      </c>
      <c r="L3195" s="459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vedenie Galaxy B 50kg na stenu 2,5m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>
        <v>0</v>
      </c>
      <c r="I3196" s="460">
        <v>0</v>
      </c>
      <c r="J3196" s="460">
        <v>0</v>
      </c>
      <c r="K3196" s="460">
        <v>0</v>
      </c>
      <c r="L3196" s="459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vedenie Galaxy B 50kg na stenu 4m</v>
      </c>
      <c r="C3197" s="185">
        <f t="shared" si="99"/>
        <v>26.152709999999999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10128.1049</v>
      </c>
      <c r="L3197" s="459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vedenie Galaxy S 50kg do stropu 1,5m</v>
      </c>
      <c r="C3198" s="185">
        <f t="shared" si="99"/>
        <v>9.3421099999999999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3617.9001400000002</v>
      </c>
      <c r="L3198" s="459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vedenie Galaxy S 50kg do stropu 2,5m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>
        <v>0</v>
      </c>
      <c r="I3199" s="460">
        <v>0</v>
      </c>
      <c r="J3199" s="460">
        <v>0</v>
      </c>
      <c r="K3199" s="460">
        <v>0</v>
      </c>
      <c r="L3199" s="459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vedenie Galaxy S 50kg do stropu 4m</v>
      </c>
      <c r="C3200" s="185">
        <f t="shared" si="99"/>
        <v>24.90363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9644.3744600000009</v>
      </c>
      <c r="L3200" s="459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03206 Gemini horné vedenie 6m biela lesk</v>
      </c>
      <c r="C3201" s="185">
        <f t="shared" si="99"/>
        <v>64.95241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263.56799999999998</v>
      </c>
      <c r="K3201" s="460">
        <v>25887.637350000001</v>
      </c>
      <c r="L3201" s="459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str">
        <f t="shared" si="98"/>
        <v/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kovania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držiak pôdy skrine u šikmých stropov</v>
      </c>
      <c r="C3205" s="185">
        <f t="shared" si="101"/>
        <v>29.743829999999999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>
        <v>827.24392999999998</v>
      </c>
      <c r="I3205" s="460">
        <v>29.743829999999999</v>
      </c>
      <c r="J3205" s="460">
        <v>102.28149999999999</v>
      </c>
      <c r="K3205" s="460">
        <v>11854.79528</v>
      </c>
      <c r="L3205" s="459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maska Elegant II 1,7m zlatá</v>
      </c>
      <c r="C3206" s="185">
        <f t="shared" si="101"/>
        <v>3.20078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1275.7127599999999</v>
      </c>
      <c r="L3206" s="459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maska Elegant II 2,35m zlatá</v>
      </c>
      <c r="C3207" s="185">
        <f t="shared" si="101"/>
        <v>4.4238400000000002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1763.1804299999999</v>
      </c>
      <c r="L3207" s="459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maska Elegant II 3m zlatá</v>
      </c>
      <c r="C3208" s="185">
        <f t="shared" si="101"/>
        <v>7.6506400000000001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2261.0196700000001</v>
      </c>
      <c r="L3208" s="459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maska Elegant II 4,05m zlatá</v>
      </c>
      <c r="C3209" s="185">
        <f t="shared" si="101"/>
        <v>7.6506400000000001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3049.2647999999999</v>
      </c>
      <c r="L3209" s="459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04312 maska ??Elegant II 6m zlatá</v>
      </c>
      <c r="C3210" s="185">
        <f t="shared" si="101"/>
        <v>11.31983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38.926020000000001</v>
      </c>
      <c r="K3210" s="460">
        <v>4511.6677399999999</v>
      </c>
      <c r="L3210" s="459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04296 maska Elegant II 1,7m oliva</v>
      </c>
      <c r="C3211" s="185">
        <f t="shared" si="101"/>
        <v>3.20078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1275.7127599999999</v>
      </c>
      <c r="L3211" s="459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04313 maska Elegant II 1,7m biela lesk</v>
      </c>
      <c r="C3212" s="185">
        <f t="shared" si="101"/>
        <v>3.3308900000000001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1327.57123</v>
      </c>
      <c r="L3212" s="459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04302 maska Elegant II 1,7m strieborná</v>
      </c>
      <c r="C3213" s="185">
        <f t="shared" si="101"/>
        <v>2.5762399999999999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1026.7933499999999</v>
      </c>
      <c r="L3213" s="459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04297 maska Elegant II 2,35m oliva</v>
      </c>
      <c r="C3214" s="185">
        <f t="shared" si="101"/>
        <v>4.4238400000000002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1763.1804299999999</v>
      </c>
      <c r="L3214" s="459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04314 maska Elegant II 2,35m biela lesk</v>
      </c>
      <c r="C3215" s="185">
        <f t="shared" si="101"/>
        <v>4.6059999999999999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1835.78208</v>
      </c>
      <c r="L3215" s="459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04303 maska Elegant II 2,35m strieborná</v>
      </c>
      <c r="C3216" s="185">
        <f t="shared" si="101"/>
        <v>3.5390700000000002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1410.5445099999999</v>
      </c>
      <c r="L3216" s="459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20368-SV tlmič dorazu Mini SV25 (14-25kg)</v>
      </c>
      <c r="C3217" s="185">
        <f t="shared" si="101"/>
        <v>22.951930000000001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9407.0440500000004</v>
      </c>
      <c r="L3217" s="459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20363-SV tlmič Central 10/18mm obojstranný 25kg</v>
      </c>
      <c r="C3218" s="185">
        <f t="shared" si="101"/>
        <v>49.156689999999998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20147.28615</v>
      </c>
      <c r="L3218" s="459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04273 Elegant II spodné vedenie 1,7m oliva</v>
      </c>
      <c r="C3219" s="185">
        <f t="shared" si="101"/>
        <v>10.39603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4148.6598199999999</v>
      </c>
      <c r="L3219" s="459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str">
        <f t="shared" si="100"/>
        <v/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10238 spodný vozík WD10 V 2ks bez pozicionéru</v>
      </c>
      <c r="C3221" s="185">
        <f t="shared" si="101"/>
        <v>6.0112199999999998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2463.7496099999998</v>
      </c>
      <c r="L3221" s="459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/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>
        <v>0</v>
      </c>
      <c r="I3222" s="460">
        <v>0</v>
      </c>
      <c r="J3222" s="460">
        <v>0</v>
      </c>
      <c r="K3222" s="460">
        <v>0</v>
      </c>
      <c r="L3222" s="459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/>
      </c>
      <c r="C3223" s="185">
        <f t="shared" si="101"/>
        <v>3.9899900000000001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>
        <v>260.96474000000001</v>
      </c>
      <c r="I3223" s="460">
        <v>3.9899900000000001</v>
      </c>
      <c r="J3223" s="460">
        <v>34.988689999999998</v>
      </c>
      <c r="K3223" s="460">
        <v>3878.1701699999999</v>
      </c>
      <c r="L3223" s="459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04445 spojovacia lišta Simple/Blue H28 3m (pre lamino 18mm) strieborná</v>
      </c>
      <c r="C3224" s="185">
        <f t="shared" si="101"/>
        <v>19.829219999999999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8063.1805999999997</v>
      </c>
      <c r="L3224" s="459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04289 Elegant II spodné vedenie 6m zlatá</v>
      </c>
      <c r="C3225" s="185">
        <f t="shared" si="101"/>
        <v>36.691870000000002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137.86320000000001</v>
      </c>
      <c r="K3225" s="460">
        <v>14624.02583</v>
      </c>
      <c r="L3225" s="459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str">
        <f t="shared" si="100"/>
        <v>K-SEVROLL sp.vozík V 10mm+mont.prípr.zadarmo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str">
        <f t="shared" si="100"/>
        <v>K-SEVROLL sp.vozík V 10mm+Fix+vrták zadarmo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04414 Pax XL úchytová lišta 2,7m strieborná</v>
      </c>
      <c r="C3228" s="185">
        <f t="shared" si="101"/>
        <v>23.446359999999999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9344.8561699999991</v>
      </c>
      <c r="L3228" s="459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04421 Pax XL horná vodiaca lišta 3m strieborná</v>
      </c>
      <c r="C3229" s="185">
        <f t="shared" si="101"/>
        <v>26.90737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>
        <v>748.35540000000003</v>
      </c>
      <c r="I3229" s="460">
        <v>26.90737</v>
      </c>
      <c r="J3229" s="460">
        <v>103.20359999999999</v>
      </c>
      <c r="K3229" s="460">
        <v>10724.285449999999</v>
      </c>
      <c r="L3229" s="459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04419 Pax XL spodná krycia lišta 3m 4mm strieborná</v>
      </c>
      <c r="C3230" s="185">
        <f t="shared" si="101"/>
        <v>29.09327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11595.50424</v>
      </c>
      <c r="L3230" s="459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20167 tesnenie pre profil Pax XL</v>
      </c>
      <c r="C3231" s="185">
        <f t="shared" si="101"/>
        <v>0.59852000000000005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245.3083</v>
      </c>
      <c r="L3231" s="459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04447 spojovacia lišta Simple/Blue H21 3m (pre lamino 18mm) strieborná</v>
      </c>
      <c r="C3232" s="185">
        <f t="shared" si="101"/>
        <v>11.423920000000001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4645.3233</v>
      </c>
      <c r="L3232" s="459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/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>
        <v>0</v>
      </c>
      <c r="I3233" s="460">
        <v>0</v>
      </c>
      <c r="J3233" s="460">
        <v>0</v>
      </c>
      <c r="K3233" s="460">
        <v>0</v>
      </c>
      <c r="L3233" s="459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04748 Rekord úchytová lišta 18mm 2,70m strieborná</v>
      </c>
      <c r="C3234" s="185">
        <f t="shared" si="101"/>
        <v>12.464829999999999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5068.5873600000004</v>
      </c>
      <c r="L3234" s="459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04747 Rekord úchytová lišta 18mm 2,70m oliva</v>
      </c>
      <c r="C3235" s="185">
        <f t="shared" si="101"/>
        <v>15.587540000000001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6338.3796000000002</v>
      </c>
      <c r="L3235" s="459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10231 Micra brzda (2ks v balení)</v>
      </c>
      <c r="C3236" s="185">
        <f t="shared" si="101"/>
        <v>0.59852000000000005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238.54783</v>
      </c>
      <c r="L3236" s="459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20265-SV sada kovania pre tlmič Mini</v>
      </c>
      <c r="C3237" s="185">
        <f t="shared" si="101"/>
        <v>2.0818099999999999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853.24662999999998</v>
      </c>
      <c r="L3237" s="459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/>
      </c>
      <c r="C3238" s="185">
        <f t="shared" si="101"/>
        <v>2.2679999999999999E-2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>
        <v>0</v>
      </c>
      <c r="I3238" s="460">
        <v>2.2679999999999999E-2</v>
      </c>
      <c r="J3238" s="460">
        <v>0</v>
      </c>
      <c r="K3238" s="460">
        <v>0</v>
      </c>
      <c r="L3238" s="459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 10227-SV Eden sada kovania pre dvojo dverí</v>
      </c>
      <c r="C3239" s="185">
        <f t="shared" si="101"/>
        <v>46.866700000000002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18679.34074</v>
      </c>
      <c r="L3239" s="459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10226-SV Eden sada kovania pre vnútorné dvere</v>
      </c>
      <c r="C3240" s="185">
        <f t="shared" si="101"/>
        <v>23.16011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9230.7680799999998</v>
      </c>
      <c r="L3240" s="459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04715 Eden horné vedenie  1,7m strieborná</v>
      </c>
      <c r="C3241" s="185">
        <f t="shared" si="101"/>
        <v>8.1450700000000005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3246.3261900000002</v>
      </c>
      <c r="L3241" s="459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04717 Eden horné vedenie 1,7m biela lesk</v>
      </c>
      <c r="C3242" s="185">
        <f t="shared" si="101"/>
        <v>10.591200000000001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>
        <v>294.56544000000002</v>
      </c>
      <c r="I3242" s="460">
        <v>10.591200000000001</v>
      </c>
      <c r="J3242" s="460">
        <v>36.420439999999999</v>
      </c>
      <c r="K3242" s="460">
        <v>4221.2614700000004</v>
      </c>
      <c r="L3242" s="459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04716 Eden horné vedenie  2,35m strieborná</v>
      </c>
      <c r="C3243" s="185">
        <f t="shared" si="101"/>
        <v>11.241759999999999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4480.5525100000004</v>
      </c>
      <c r="L3243" s="459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04718 Eden horné vedenie 2,35 m biela lesk</v>
      </c>
      <c r="C3244" s="185">
        <f t="shared" si="101"/>
        <v>14.624700000000001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>
        <v>406.74635999999998</v>
      </c>
      <c r="I3244" s="460">
        <v>14.624700000000001</v>
      </c>
      <c r="J3244" s="460">
        <v>50.290640000000003</v>
      </c>
      <c r="K3244" s="460">
        <v>5828.8669499999996</v>
      </c>
      <c r="L3244" s="459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04697 Eden horné vedenie  3m strieborná</v>
      </c>
      <c r="C3245" s="185">
        <f t="shared" si="101"/>
        <v>14.36448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5725.1504599999998</v>
      </c>
      <c r="L3245" s="459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04698 Eden horné vedenie 3m biela lesk</v>
      </c>
      <c r="C3246" s="185">
        <f t="shared" si="101"/>
        <v>18.684229999999999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7446.8444200000004</v>
      </c>
      <c r="L3246" s="459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04728 Eden horné vedenie 6m strieborná</v>
      </c>
      <c r="C3247" s="185">
        <f t="shared" si="101"/>
        <v>28.728950000000001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98.791579999999996</v>
      </c>
      <c r="K3247" s="460">
        <v>11450.30092</v>
      </c>
      <c r="L3247" s="459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04727 Eden horné vedenie 6m biela lesk</v>
      </c>
      <c r="C3248" s="185">
        <f t="shared" si="101"/>
        <v>37.34243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128.41116</v>
      </c>
      <c r="K3248" s="460">
        <v>14883.31726</v>
      </c>
      <c r="L3248" s="459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04721 Eden horizontálna lišta 1,7m strieborná</v>
      </c>
      <c r="C3249" s="185">
        <f t="shared" si="101"/>
        <v>22.01512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>
        <v>612.29079999999999</v>
      </c>
      <c r="I3249" s="460">
        <v>22.01512</v>
      </c>
      <c r="J3249" s="460">
        <v>75.704419999999999</v>
      </c>
      <c r="K3249" s="460">
        <v>8774.4156500000008</v>
      </c>
      <c r="L3249" s="459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04725 Eden XL horizontálna lišta 1,7m strieborná</v>
      </c>
      <c r="C3250" s="185">
        <f t="shared" si="101"/>
        <v>24.513290000000001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9770.0937699999995</v>
      </c>
      <c r="L3250" s="459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04723 Eden XL horizontálna lišta 1,7m biela lesk</v>
      </c>
      <c r="C3251" s="185">
        <f t="shared" si="101"/>
        <v>31.877690000000001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>
        <v>886.59128999999996</v>
      </c>
      <c r="I3251" s="460">
        <v>31.877690000000001</v>
      </c>
      <c r="J3251" s="460">
        <v>109.61927</v>
      </c>
      <c r="K3251" s="460">
        <v>12705.27087</v>
      </c>
      <c r="L3251" s="459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04719 Eden horizontálna lišta 1,7m biela lesk</v>
      </c>
      <c r="C3252" s="185">
        <f t="shared" si="101"/>
        <v>28.624860000000002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>
        <v>796.12278000000003</v>
      </c>
      <c r="I3252" s="460">
        <v>28.624860000000002</v>
      </c>
      <c r="J3252" s="460">
        <v>98.433639999999997</v>
      </c>
      <c r="K3252" s="460">
        <v>11408.814479999999</v>
      </c>
      <c r="L3252" s="459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04720 Eden horizontálna lišta 2,35 m biela lesk</v>
      </c>
      <c r="C3253" s="185">
        <f t="shared" si="101"/>
        <v>39.554349999999999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15764.90727</v>
      </c>
      <c r="L3253" s="459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04724 Eden XL horizontálna lišta 2,35 m biela lesk</v>
      </c>
      <c r="C3254" s="185">
        <f t="shared" si="101"/>
        <v>44.056260000000002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>
        <v>1225.3053199999999</v>
      </c>
      <c r="I3254" s="460">
        <v>44.056260000000002</v>
      </c>
      <c r="J3254" s="460">
        <v>151.49831</v>
      </c>
      <c r="K3254" s="460">
        <v>17559.202509999999</v>
      </c>
      <c r="L3254" s="459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04726 Eden XL horizontálna lišta 2,35m strieborná</v>
      </c>
      <c r="C3255" s="185">
        <f t="shared" si="101"/>
        <v>33.881430000000002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>
        <v>942.31985999999995</v>
      </c>
      <c r="I3255" s="460">
        <v>33.881430000000002</v>
      </c>
      <c r="J3255" s="460">
        <v>116.50963</v>
      </c>
      <c r="K3255" s="460">
        <v>13503.8876</v>
      </c>
      <c r="L3255" s="459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04722 Eden horizontálna lišta 2,35m strieborná</v>
      </c>
      <c r="C3256" s="185">
        <f t="shared" si="101"/>
        <v>30.42042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>
        <v>846.06138999999996</v>
      </c>
      <c r="I3256" s="460">
        <v>30.42042</v>
      </c>
      <c r="J3256" s="460">
        <v>104.60811</v>
      </c>
      <c r="K3256" s="460">
        <v>12124.45832</v>
      </c>
      <c r="L3256" s="459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04686 Eden horizontálna lišta 3m strieborná</v>
      </c>
      <c r="C3257" s="185">
        <f t="shared" si="101"/>
        <v>38.825719999999997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>
        <v>15474.501</v>
      </c>
      <c r="L3257" s="459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04688 Eden XL horizontálna lišta 3m strieborná</v>
      </c>
      <c r="C3258" s="185">
        <f t="shared" si="101"/>
        <v>43.249560000000002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>
        <v>1202.86914</v>
      </c>
      <c r="I3258" s="460">
        <v>43.249560000000002</v>
      </c>
      <c r="J3258" s="460">
        <v>148.72426999999999</v>
      </c>
      <c r="K3258" s="460">
        <v>17237.681420000001</v>
      </c>
      <c r="L3258" s="459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04689 Eden XL horizontálna lišta 3m biela lesk</v>
      </c>
      <c r="C3259" s="185">
        <f t="shared" si="101"/>
        <v>56.234839999999998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>
        <v>1564.01938</v>
      </c>
      <c r="I3259" s="460">
        <v>56.234839999999998</v>
      </c>
      <c r="J3259" s="460">
        <v>193.37735000000001</v>
      </c>
      <c r="K3259" s="460">
        <v>22413.134569999998</v>
      </c>
      <c r="L3259" s="459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04687 Eden horizontálna lišta 3m biela lesk</v>
      </c>
      <c r="C3260" s="185">
        <f t="shared" si="101"/>
        <v>50.483840000000001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20121.000059999998</v>
      </c>
      <c r="L3260" s="459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04749 Eden horná krytka 1,1m strieborná</v>
      </c>
      <c r="C3261" s="185">
        <f t="shared" si="101"/>
        <v>3.7472500000000002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1493.5173600000001</v>
      </c>
      <c r="L3261" s="459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20340 montážny prípravok pre Eden/Pax</v>
      </c>
      <c r="C3262" s="185">
        <f t="shared" si="101"/>
        <v>21.633700000000001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>
        <v>542.79499999999996</v>
      </c>
      <c r="I3262" s="460">
        <v>21.633700000000001</v>
      </c>
      <c r="J3262" s="460">
        <v>99.477649999999997</v>
      </c>
      <c r="K3262" s="460">
        <v>9278.2384399999992</v>
      </c>
      <c r="L3262" s="459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>SEVROLL 04319 PAX dištančný profil 04 3m strieborná</v>
      </c>
      <c r="C3263" s="185">
        <f t="shared" si="101"/>
        <v>3.5911200000000001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1431.2877100000001</v>
      </c>
      <c r="L3263" s="459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>SEVROLL 04320 dištančný profil 04 3m biela lesk</v>
      </c>
      <c r="C3264" s="185">
        <f t="shared" si="101"/>
        <v>4.66845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1856.52531</v>
      </c>
      <c r="L3264" s="459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04348-Y maska Elegant II 1,7m oliva kartáčovaná</v>
      </c>
      <c r="C3265" s="185">
        <f t="shared" si="101"/>
        <v>4.6580500000000002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1856.52531</v>
      </c>
      <c r="L3265" s="459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04358 maska Elegant II 1,7m oliva tmavá kartáčovaná</v>
      </c>
      <c r="C3266" s="185">
        <f t="shared" si="101"/>
        <v>4.6580500000000002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1856.52531</v>
      </c>
      <c r="L3266" s="459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04353 maska Elegant II 1,7m čierna  kartáčovaná</v>
      </c>
      <c r="C3267" s="185">
        <f t="shared" si="101"/>
        <v>4.6580500000000002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1856.52531</v>
      </c>
      <c r="L3267" s="459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6.4015599999999999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2551.4259499999998</v>
      </c>
      <c r="L3268" s="459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04359 maska Elegant II 2,35 oliva tmavá kartáčovaná</v>
      </c>
      <c r="C3269" s="185">
        <f t="shared" si="103"/>
        <v>6.4015599999999999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2551.4259499999998</v>
      </c>
      <c r="L3269" s="459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04354 maska Elegant II 2,35m čierna  kartáčovaná</v>
      </c>
      <c r="C3270" s="185">
        <f t="shared" si="103"/>
        <v>6.4015599999999999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2551.4259499999998</v>
      </c>
      <c r="L3270" s="459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04304 maska Elegant II 3m strieborná</v>
      </c>
      <c r="C3271" s="185">
        <f t="shared" si="103"/>
        <v>4.5279299999999996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1804.66687</v>
      </c>
      <c r="L3271" s="459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04298 maska Elegant II 3m oliva</v>
      </c>
      <c r="C3272" s="185">
        <f t="shared" si="103"/>
        <v>5.6599199999999996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2261.0196700000001</v>
      </c>
      <c r="L3272" s="459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04350-Y maska Elegant II 3m oliva kartáčovaná</v>
      </c>
      <c r="C3273" s="185">
        <f t="shared" si="103"/>
        <v>8.1710999999999991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3256.6977900000002</v>
      </c>
      <c r="L3273" s="459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04360 maska Elegant II 3m oliva tmavá kartáčovaná</v>
      </c>
      <c r="C3274" s="185">
        <f t="shared" si="103"/>
        <v>8.1710999999999991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3256.6977900000002</v>
      </c>
      <c r="L3274" s="459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04355 maska Elegant II 3m čierna  kartáčovaná</v>
      </c>
      <c r="C3275" s="185">
        <f t="shared" si="103"/>
        <v>8.1710999999999991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3256.6977900000002</v>
      </c>
      <c r="L3275" s="459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04315 maska Elegant II 3m biela lesk</v>
      </c>
      <c r="C3276" s="185">
        <f t="shared" si="103"/>
        <v>5.8863200000000004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2343.9929499999998</v>
      </c>
      <c r="L3276" s="459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04305 maska Elegant II 4,05m strieborná</v>
      </c>
      <c r="C3277" s="185">
        <f t="shared" si="103"/>
        <v>6.1127000000000002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2437.3378299999999</v>
      </c>
      <c r="L3277" s="459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04299 maska Elegant II 4,05m oliva</v>
      </c>
      <c r="C3278" s="185">
        <f t="shared" si="103"/>
        <v>7.6506400000000001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3049.2647999999999</v>
      </c>
      <c r="L3278" s="459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04351-Y maska Elegant II 4,05m oliva kartáčovaná</v>
      </c>
      <c r="C3279" s="185">
        <f t="shared" si="103"/>
        <v>11.033580000000001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4397.5792300000003</v>
      </c>
      <c r="L3279" s="459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11.033580000000001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4397.5792300000003</v>
      </c>
      <c r="L3280" s="459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04356 maska Elegant II 4,05m čierna  kartáčovaná</v>
      </c>
      <c r="C3281" s="185">
        <f t="shared" si="103"/>
        <v>11.033580000000001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4397.5792300000003</v>
      </c>
      <c r="L3281" s="459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04316 maska Elegant II 4,05m biela lesk</v>
      </c>
      <c r="C3282" s="185">
        <f t="shared" si="103"/>
        <v>7.93689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3163.3533000000002</v>
      </c>
      <c r="L3282" s="459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04307 maska Elegant II 6m strieborná</v>
      </c>
      <c r="C3283" s="185">
        <f t="shared" si="103"/>
        <v>9.0558599999999991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33.160200000000003</v>
      </c>
      <c r="K3283" s="460">
        <v>3609.3341099999998</v>
      </c>
      <c r="L3283" s="459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04301 maska Elegant II 6m oliva</v>
      </c>
      <c r="C3284" s="185">
        <f t="shared" si="103"/>
        <v>11.31983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38.926020000000001</v>
      </c>
      <c r="K3284" s="460">
        <v>4511.6677399999999</v>
      </c>
      <c r="L3284" s="459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04352-Y maska Elegant II 6m oliva kartáčovaná</v>
      </c>
      <c r="C3285" s="185">
        <f t="shared" si="103"/>
        <v>16.342189999999999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56.196660000000001</v>
      </c>
      <c r="K3285" s="460">
        <v>6513.3959800000002</v>
      </c>
      <c r="L3285" s="459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04362 maska Elegant II 6m oliva tmavá kartáčovaná</v>
      </c>
      <c r="C3286" s="185">
        <f t="shared" si="103"/>
        <v>16.342189999999999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>
        <v>454.51373999999998</v>
      </c>
      <c r="I3286" s="460">
        <v>16.342189999999999</v>
      </c>
      <c r="J3286" s="460">
        <v>56.196660000000001</v>
      </c>
      <c r="K3286" s="460">
        <v>6513.3959800000002</v>
      </c>
      <c r="L3286" s="459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04357 maska Elegant II 6m čierna kartáčovaná</v>
      </c>
      <c r="C3287" s="185">
        <f t="shared" si="103"/>
        <v>16.342189999999999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56.196660000000001</v>
      </c>
      <c r="K3287" s="460">
        <v>6513.3959800000002</v>
      </c>
      <c r="L3287" s="459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04317 maska Elegant II 6m biela lesk</v>
      </c>
      <c r="C3288" s="185">
        <f t="shared" si="103"/>
        <v>11.762219999999999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43.084800000000001</v>
      </c>
      <c r="K3288" s="460">
        <v>4687.9854999999998</v>
      </c>
      <c r="L3288" s="459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str">
        <f t="shared" si="102"/>
        <v>SEVROLL 214-378 Herkules plus horné vedenie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str">
        <f t="shared" si="102"/>
        <v>SEVROLL 214-379 Herkules plus horné vedenie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20371 skrutkovrut Blue 6,3x45</v>
      </c>
      <c r="C3291" s="185">
        <f t="shared" si="103"/>
        <v>0.15614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63.993670000000002</v>
      </c>
      <c r="L3291" s="459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04512 Era úchytová lišta 18mm 2,70m strieborná</v>
      </c>
      <c r="C3292" s="185">
        <f t="shared" si="103"/>
        <v>11.9704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4867.5369000000001</v>
      </c>
      <c r="L3292" s="459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04472 Blue horné vedenie  2m strieborná</v>
      </c>
      <c r="C3293" s="185">
        <f t="shared" si="103"/>
        <v>15.093109999999999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6137.3291399999998</v>
      </c>
      <c r="L3293" s="459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04496 Blue-V spodné vedenie  2m strieborná</v>
      </c>
      <c r="C3294" s="185">
        <f t="shared" si="103"/>
        <v>8.0670099999999998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3280.2966000000001</v>
      </c>
      <c r="L3294" s="459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04484 Blue-C spodné vedenie 2m strieborná</v>
      </c>
      <c r="C3295" s="185">
        <f t="shared" si="103"/>
        <v>6.9480300000000002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2825.28784</v>
      </c>
      <c r="L3295" s="459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10218 horný vozík Blue (pro lamino 18mm) rámový L+P</v>
      </c>
      <c r="C3296" s="185">
        <f t="shared" si="103"/>
        <v>3.64316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1493.1815999999999</v>
      </c>
      <c r="L3296" s="459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10221 spodný vozík Blue C rámový systém - 2ks</v>
      </c>
      <c r="C3297" s="185">
        <f t="shared" si="103"/>
        <v>2.94055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1205.21075</v>
      </c>
      <c r="L3297" s="459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10217 horný vozík Blue (pro lamino 18mm) bezrámový L+P</v>
      </c>
      <c r="C3298" s="185">
        <f t="shared" si="103"/>
        <v>3.64316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1493.1815999999999</v>
      </c>
      <c r="L3298" s="459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10219 spodný vozík Blue V bezrámový pre 18mm - 2ks</v>
      </c>
      <c r="C3299" s="185">
        <f t="shared" si="103"/>
        <v>4.8141800000000003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1973.1330399999999</v>
      </c>
      <c r="L3299" s="459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10220 spodný vozík Blue C bezrámový pre 18mm - 2ks</v>
      </c>
      <c r="C3300" s="185">
        <f t="shared" si="103"/>
        <v>4.8141800000000003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1973.1330399999999</v>
      </c>
      <c r="L3300" s="459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04511 Era úchytová lišta 18mm 2,70m oliva</v>
      </c>
      <c r="C3301" s="185">
        <f t="shared" si="103"/>
        <v>14.962999999999999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6084.4213099999997</v>
      </c>
      <c r="L3301" s="459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04471 Blue horné vedenie 1,5m strieborná</v>
      </c>
      <c r="C3302" s="185">
        <f t="shared" si="103"/>
        <v>11.31983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4602.9970499999999</v>
      </c>
      <c r="L3302" s="459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04465 Blue horné vedenie 1,5m oliva</v>
      </c>
      <c r="C3303" s="185">
        <f t="shared" si="103"/>
        <v>14.15629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5756.3913000000002</v>
      </c>
      <c r="L3303" s="459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04466 Blue horné vedenie  2m oliva</v>
      </c>
      <c r="C3304" s="185">
        <f t="shared" si="103"/>
        <v>18.866389999999999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7671.6616000000004</v>
      </c>
      <c r="L3304" s="459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04473 Blue horné vedenie 2,5m strieborná</v>
      </c>
      <c r="C3305" s="185">
        <f t="shared" si="103"/>
        <v>18.866389999999999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7671.6616000000004</v>
      </c>
      <c r="L3305" s="459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04467 Blue horné vedenie 2,5m oliva</v>
      </c>
      <c r="C3306" s="185">
        <f t="shared" si="103"/>
        <v>23.57648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9586.9315100000003</v>
      </c>
      <c r="L3306" s="459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04468 Blue horné vedenie  3m oliva</v>
      </c>
      <c r="C3307" s="185">
        <f t="shared" si="103"/>
        <v>28.31259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11512.78299</v>
      </c>
      <c r="L3307" s="459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04474 Blue horné vedenie  3m strieborná</v>
      </c>
      <c r="C3308" s="185">
        <f t="shared" si="103"/>
        <v>22.639659999999999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9205.9936899999993</v>
      </c>
      <c r="L3308" s="459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04475 Blue horné vedenie  4m strieborná</v>
      </c>
      <c r="C3309" s="185">
        <f t="shared" si="103"/>
        <v>30.186219999999999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12274.65825</v>
      </c>
      <c r="L3309" s="459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04469 Blue horné vedenie  4m oliva</v>
      </c>
      <c r="C3310" s="185">
        <f t="shared" si="103"/>
        <v>37.732770000000002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15343.3228</v>
      </c>
      <c r="L3310" s="459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04470 Blue horné vedenie  6m oliva</v>
      </c>
      <c r="C3311" s="185">
        <f t="shared" si="103"/>
        <v>56.599159999999998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189.86785</v>
      </c>
      <c r="K3311" s="460">
        <v>23014.984410000001</v>
      </c>
      <c r="L3311" s="459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04476 Blue horné vedenie  6m strieborná</v>
      </c>
      <c r="C3312" s="185">
        <f t="shared" si="103"/>
        <v>44.897219999999997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>
        <v>1224.2893999999999</v>
      </c>
      <c r="I3312" s="460">
        <v>44.897219999999997</v>
      </c>
      <c r="J3312" s="460">
        <v>160.97072</v>
      </c>
      <c r="K3312" s="460">
        <v>17440.02</v>
      </c>
      <c r="L3312" s="459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04490 Blue-V spodné vedenie  2m oliva</v>
      </c>
      <c r="C3313" s="185">
        <f t="shared" si="103"/>
        <v>10.096769999999999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4105.6616400000003</v>
      </c>
      <c r="L3313" s="459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04495 Blue-V spodné vedenie 1,5m strieborná</v>
      </c>
      <c r="C3314" s="185">
        <f t="shared" si="103"/>
        <v>6.0632700000000002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2465.51314</v>
      </c>
      <c r="L3314" s="459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04491 Blue-V spodné vedenie 2,5m oliva</v>
      </c>
      <c r="C3315" s="185">
        <f t="shared" si="103"/>
        <v>12.594939999999999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5121.4951899999996</v>
      </c>
      <c r="L3315" s="459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04489 Blue-V spodné vedenie 1,5m oliva</v>
      </c>
      <c r="C3316" s="185">
        <f t="shared" si="103"/>
        <v>7.5725800000000003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3079.2461400000002</v>
      </c>
      <c r="L3316" s="459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04497 Blue-V spodné vedenie 2,5m strieborná</v>
      </c>
      <c r="C3317" s="185">
        <f t="shared" si="103"/>
        <v>10.096769999999999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4105.6616400000003</v>
      </c>
      <c r="L3317" s="459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04498 Blue-V spodné vedenie  3m strieborná</v>
      </c>
      <c r="C3318" s="185">
        <f t="shared" si="103"/>
        <v>12.10051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4920.4450999999999</v>
      </c>
      <c r="L3318" s="459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04492 Blue-V spodné vedenie  3m oliva</v>
      </c>
      <c r="C3319" s="185">
        <f t="shared" si="103"/>
        <v>15.11913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6147.9106899999997</v>
      </c>
      <c r="L3319" s="459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04493 Blue-V spodné vedenie  4m oliva</v>
      </c>
      <c r="C3320" s="185">
        <f t="shared" si="103"/>
        <v>20.16752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8200.7417000000005</v>
      </c>
      <c r="L3320" s="459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04494 Blue-V spodné vedenie 6m oliva</v>
      </c>
      <c r="C3321" s="185">
        <f t="shared" si="103"/>
        <v>30.251270000000002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111.19439</v>
      </c>
      <c r="K3321" s="460">
        <v>12306.40294</v>
      </c>
      <c r="L3321" s="459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04500 Blue-V spodné vedenie  6m strieborná</v>
      </c>
      <c r="C3322" s="185">
        <f t="shared" si="103"/>
        <v>24.20102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99.143609999999995</v>
      </c>
      <c r="K3322" s="460">
        <v>9840.8898000000008</v>
      </c>
      <c r="L3322" s="459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04499 Blue-V spodné vedenie  4m strieborná</v>
      </c>
      <c r="C3323" s="185">
        <f t="shared" si="103"/>
        <v>16.13401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6560.5932000000003</v>
      </c>
      <c r="L3323" s="459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20361 upevňovací klin Blue 40ks (sklo 4mm)</v>
      </c>
      <c r="C3324" s="185">
        <f t="shared" si="103"/>
        <v>12.28267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5034.15506</v>
      </c>
      <c r="L3324" s="459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04483 Blue-C spodné vedenie 1,5m strieborná</v>
      </c>
      <c r="C3325" s="185">
        <f t="shared" si="103"/>
        <v>5.3086099999999998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>
        <v>146.05128999999999</v>
      </c>
      <c r="I3325" s="460">
        <v>5.3086099999999998</v>
      </c>
      <c r="J3325" s="460">
        <v>21.61589</v>
      </c>
      <c r="K3325" s="460">
        <v>2158.6466399999999</v>
      </c>
      <c r="L3325" s="459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04477 Blue-C spodné vedenie 1,5m oliva</v>
      </c>
      <c r="C3326" s="185">
        <f t="shared" si="103"/>
        <v>6.2194000000000003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>
        <v>171.10912999999999</v>
      </c>
      <c r="I3326" s="460">
        <v>6.2194000000000003</v>
      </c>
      <c r="J3326" s="460">
        <v>23.991430000000001</v>
      </c>
      <c r="K3326" s="460">
        <v>2529.0029</v>
      </c>
      <c r="L3326" s="459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04478 Blue-C spodné vedenie 2m oliva</v>
      </c>
      <c r="C3327" s="185">
        <f t="shared" si="103"/>
        <v>8.1710999999999991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>
        <v>224.80444</v>
      </c>
      <c r="I3327" s="460">
        <v>8.1710999999999991</v>
      </c>
      <c r="J3327" s="460">
        <v>31.33832</v>
      </c>
      <c r="K3327" s="460">
        <v>3322.6228500000002</v>
      </c>
      <c r="L3327" s="459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04485 Blue-C spodné vedenie 2,5m strieborná</v>
      </c>
      <c r="C3328" s="185">
        <f t="shared" si="103"/>
        <v>8.5614399999999993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>
        <v>235.54352</v>
      </c>
      <c r="I3328" s="460">
        <v>8.5614399999999993</v>
      </c>
      <c r="J3328" s="460">
        <v>34.783639999999998</v>
      </c>
      <c r="K3328" s="460">
        <v>3481.3470900000002</v>
      </c>
      <c r="L3328" s="459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04479 Blue-C spodné vedenie 2,5m oliva</v>
      </c>
      <c r="C3329" s="185">
        <f t="shared" si="103"/>
        <v>10.04472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>
        <v>276.35198000000003</v>
      </c>
      <c r="I3329" s="460">
        <v>10.04472</v>
      </c>
      <c r="J3329" s="460">
        <v>38.62227</v>
      </c>
      <c r="K3329" s="460">
        <v>4084.4985000000001</v>
      </c>
      <c r="L3329" s="459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04486 Blue-C spodné vedenie 3m strieborná</v>
      </c>
      <c r="C3330" s="185">
        <f t="shared" si="103"/>
        <v>10.04472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4084.4985000000001</v>
      </c>
      <c r="L3330" s="459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04480 Blue-C spodné vedenie 3m oliva</v>
      </c>
      <c r="C3331" s="185">
        <f t="shared" si="103"/>
        <v>11.9704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>
        <v>329.33136999999999</v>
      </c>
      <c r="I3331" s="460">
        <v>11.9704</v>
      </c>
      <c r="J3331" s="460">
        <v>45.780369999999998</v>
      </c>
      <c r="K3331" s="460">
        <v>4867.5369000000001</v>
      </c>
      <c r="L3331" s="459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04487 Blue-C spodné vedenie 4m strieborná</v>
      </c>
      <c r="C3332" s="185">
        <f t="shared" ref="C3332:C3395" si="105">IF($A$2=1,H3332,IF($A$2=2,I3332,IF($A$2=3,J3332,IF($A$2=4,K3332,IF($A$2&gt;4,O3332,"zadat jazyk")))))</f>
        <v>13.45368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5470.6883399999997</v>
      </c>
      <c r="L3332" s="459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04481 Blue-C spodné vedenie 4m oliva</v>
      </c>
      <c r="C3333" s="185">
        <f t="shared" si="105"/>
        <v>15.89981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>
        <v>437.43795999999998</v>
      </c>
      <c r="I3333" s="460">
        <v>15.89981</v>
      </c>
      <c r="J3333" s="460">
        <v>60.97757</v>
      </c>
      <c r="K3333" s="460">
        <v>6465.3587500000003</v>
      </c>
      <c r="L3333" s="459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04488 Blue-C spodné vedenie 6m strieborná</v>
      </c>
      <c r="C3334" s="185">
        <f t="shared" si="105"/>
        <v>20.34967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>
        <v>559.86332000000004</v>
      </c>
      <c r="I3334" s="460">
        <v>20.34967</v>
      </c>
      <c r="J3334" s="460">
        <v>82.766509999999997</v>
      </c>
      <c r="K3334" s="460">
        <v>8274.8126400000001</v>
      </c>
      <c r="L3334" s="459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04482 Blue-C spodné vedenie 6m oliva</v>
      </c>
      <c r="C3335" s="185">
        <f t="shared" si="105"/>
        <v>23.94079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>
        <v>658.66273000000001</v>
      </c>
      <c r="I3335" s="460">
        <v>23.94079</v>
      </c>
      <c r="J3335" s="460">
        <v>92.095640000000003</v>
      </c>
      <c r="K3335" s="460">
        <v>9735.0737900000004</v>
      </c>
      <c r="L3335" s="459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10239 horný vozík Blue 10mm asymetrický L+P</v>
      </c>
      <c r="C3336" s="185">
        <f t="shared" si="105"/>
        <v>3.64316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1493.1815999999999</v>
      </c>
      <c r="L3336" s="459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10240 horný vozík Blue 10mm symetrický L+P</v>
      </c>
      <c r="C3337" s="185">
        <f t="shared" si="105"/>
        <v>3.64316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1493.1815999999999</v>
      </c>
      <c r="L3337" s="459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20375-BL tlmič dorazu Simple/Blue 10/18 25kg L+P</v>
      </c>
      <c r="C3338" s="185">
        <f t="shared" si="105"/>
        <v>24.695450000000001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10121.63823</v>
      </c>
      <c r="L3338" s="459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04284 Elegant II spodné vedenie 6m strieborná</v>
      </c>
      <c r="C3339" s="185">
        <f t="shared" si="105"/>
        <v>29.171330000000001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110.4456</v>
      </c>
      <c r="K3339" s="460">
        <v>11626.61908</v>
      </c>
      <c r="L3339" s="459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04278 Elegant II spodné vedenie 6m oliva</v>
      </c>
      <c r="C3340" s="185">
        <f t="shared" si="105"/>
        <v>36.691870000000002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137.86320000000001</v>
      </c>
      <c r="K3340" s="460">
        <v>14624.02583</v>
      </c>
      <c r="L3340" s="459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U profil oceľový 6m strieborný</v>
      </c>
      <c r="C3341" s="185">
        <f t="shared" si="105"/>
        <v>51.811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>
        <v>1373.59816</v>
      </c>
      <c r="I3341" s="460">
        <v>51.811</v>
      </c>
      <c r="J3341" s="460">
        <v>176.7646</v>
      </c>
      <c r="K3341" s="460">
        <v>20064.732769999999</v>
      </c>
      <c r="L3341" s="459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zámok na posuvné dvere 18 mm (rovnaký kľúč)</v>
      </c>
      <c r="C3342" s="185">
        <f t="shared" si="105"/>
        <v>15.847759999999999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>
        <v>467.71562999999998</v>
      </c>
      <c r="I3342" s="460">
        <v>15.847759999999999</v>
      </c>
      <c r="J3342" s="460">
        <v>66.84</v>
      </c>
      <c r="K3342" s="460">
        <v>6495.3400199999996</v>
      </c>
      <c r="L3342" s="459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04760 Gemini II spodné vedenie 1,7m biela lesk</v>
      </c>
      <c r="C3343" s="185">
        <f t="shared" si="105"/>
        <v>10.51313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>
        <v>292.39416999999997</v>
      </c>
      <c r="I3343" s="460">
        <v>10.51313</v>
      </c>
      <c r="J3343" s="460">
        <v>41.921999999999997</v>
      </c>
      <c r="K3343" s="460">
        <v>4190.14624</v>
      </c>
      <c r="L3343" s="459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04761 Gemini II spodné vedenie 2,35m biela lesk</v>
      </c>
      <c r="C3344" s="185">
        <f t="shared" si="105"/>
        <v>14.572660000000001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>
        <v>404.57512000000003</v>
      </c>
      <c r="I3344" s="460">
        <v>14.572660000000001</v>
      </c>
      <c r="J3344" s="460">
        <v>57.9054</v>
      </c>
      <c r="K3344" s="460">
        <v>5797.7521299999999</v>
      </c>
      <c r="L3344" s="459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04762 Gemini II spodné vedenie 3m biela lesk</v>
      </c>
      <c r="C3345" s="185">
        <f t="shared" si="105"/>
        <v>18.58014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7405.3575899999996</v>
      </c>
      <c r="L3345" s="459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04763 Gemini II spodné vedenie 4,05m biela lesk</v>
      </c>
      <c r="C3346" s="185">
        <f t="shared" si="105"/>
        <v>25.059760000000001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>
        <v>696.96929999999998</v>
      </c>
      <c r="I3346" s="460">
        <v>25.059760000000001</v>
      </c>
      <c r="J3346" s="460">
        <v>99.8172</v>
      </c>
      <c r="K3346" s="460">
        <v>9987.8983700000008</v>
      </c>
      <c r="L3346" s="459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04764 Gemini II spodné vedenie 6m biela lesk</v>
      </c>
      <c r="C3347" s="185">
        <f t="shared" si="105"/>
        <v>37.186300000000003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147.88980000000001</v>
      </c>
      <c r="K3347" s="460">
        <v>14821.0872</v>
      </c>
      <c r="L3347" s="459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20339-SV tlmič dorazu Mini SV60 (40 - 60kg)</v>
      </c>
      <c r="C3348" s="185">
        <f t="shared" si="105"/>
        <v>22.951930000000001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9407.0440500000004</v>
      </c>
      <c r="L3348" s="459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20384 Micra šablóna pre vozíky - 1 pár = 1 ks</v>
      </c>
      <c r="C3349" s="185">
        <f t="shared" si="105"/>
        <v>5.3261599999999998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50246 Ursus horné vedenie 3,6m surová</v>
      </c>
      <c r="C3350" s="185">
        <f t="shared" si="105"/>
        <v>46.47636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>
        <v>1232.1679300000001</v>
      </c>
      <c r="I3350" s="460">
        <v>46.47636</v>
      </c>
      <c r="J3350" s="460">
        <v>158.56433000000001</v>
      </c>
      <c r="K3350" s="460">
        <v>17998.801149999999</v>
      </c>
      <c r="L3350" s="459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20327 Pax nalepovacia úchytka transparentná</v>
      </c>
      <c r="C3352" s="185">
        <f t="shared" si="105"/>
        <v>6.9740599999999997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>
        <v>193.96446</v>
      </c>
      <c r="I3352" s="460">
        <v>6.9740599999999997</v>
      </c>
      <c r="J3352" s="460">
        <v>24.255600000000001</v>
      </c>
      <c r="K3352" s="460">
        <v>2779.6021500000002</v>
      </c>
      <c r="L3352" s="459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04153 profil "U" pre lamino 18mm 3m biela lesk</v>
      </c>
      <c r="C3353" s="185">
        <f t="shared" si="105"/>
        <v>6.1933800000000003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2468.4526700000001</v>
      </c>
      <c r="L3353" s="459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dorazový (protiprachový) kartáč samolepiaci 6,7x9mm šedý</v>
      </c>
      <c r="C3354" s="185">
        <f t="shared" si="105"/>
        <v>0.39034000000000002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159.98396</v>
      </c>
      <c r="L3354" s="459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10236 2x spodný vozík WD18V bez pozicionéru s pružinou</v>
      </c>
      <c r="C3355" s="185">
        <f t="shared" si="105"/>
        <v>5.2305400000000004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2143.7821199999998</v>
      </c>
      <c r="L3355" s="459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10237 2x spodný vozík pre lamino 18mm bez pozicionéru bez pružiny</v>
      </c>
      <c r="C3356" s="185">
        <f t="shared" si="105"/>
        <v>4.9182699999999997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2015.79521</v>
      </c>
      <c r="L3356" s="459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04416 Pax XL úchytová lišta 2,7m biela lesk</v>
      </c>
      <c r="C3357" s="185">
        <f t="shared" si="105"/>
        <v>30.472460000000002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>
        <v>847.50887999999998</v>
      </c>
      <c r="I3357" s="460">
        <v>30.472460000000002</v>
      </c>
      <c r="J3357" s="460">
        <v>116.8716</v>
      </c>
      <c r="K3357" s="460">
        <v>12145.20156</v>
      </c>
      <c r="L3357" s="459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20369 zámok na posuvné dvere pre madlo Karat a Prosper</v>
      </c>
      <c r="C3358" s="185">
        <f t="shared" si="105"/>
        <v>36.512309999999999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14963.812690000001</v>
      </c>
      <c r="L3358" s="459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04184 okrasná lišta S18 s lepidlom 3m biela lesk</v>
      </c>
      <c r="C3359" s="185">
        <f t="shared" si="105"/>
        <v>14.962999999999999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5963.69866</v>
      </c>
      <c r="L3359" s="459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01508 Single horné vedenie 6m oliva</v>
      </c>
      <c r="C3360" s="185">
        <f t="shared" si="105"/>
        <v>64.327870000000004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>
        <v>1789.105</v>
      </c>
      <c r="I3360" s="460">
        <v>64.327870000000004</v>
      </c>
      <c r="J3360" s="460">
        <v>221.20722000000001</v>
      </c>
      <c r="K3360" s="460">
        <v>25638.717519999998</v>
      </c>
      <c r="L3360" s="459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10230 spodný vozík WD10 V Duo 60kg (2 ks)</v>
      </c>
      <c r="C3361" s="185">
        <f t="shared" si="105"/>
        <v>18.632180000000002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7636.5575200000003</v>
      </c>
      <c r="L3361" s="459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02385 Oxford úchytová lišta 2,7m strieborná</v>
      </c>
      <c r="C3362" s="185">
        <f t="shared" si="105"/>
        <v>24.79954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>
        <v>689.73181999999997</v>
      </c>
      <c r="I3362" s="460">
        <v>24.79954</v>
      </c>
      <c r="J3362" s="460">
        <v>94.757999999999996</v>
      </c>
      <c r="K3362" s="460">
        <v>9884.1818800000001</v>
      </c>
      <c r="L3362" s="459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02552 Ekonomik úchytová lišta 2,7m strieborná</v>
      </c>
      <c r="C3363" s="185">
        <f t="shared" si="105"/>
        <v>12.41278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>
        <v>345.22779000000003</v>
      </c>
      <c r="I3363" s="460">
        <v>12.41278</v>
      </c>
      <c r="J3363" s="460">
        <v>42.68439</v>
      </c>
      <c r="K3363" s="460">
        <v>4947.2769399999997</v>
      </c>
      <c r="L3363" s="459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02553 Ekonomik horné vedenie 2m strieborná</v>
      </c>
      <c r="C3364" s="185">
        <f t="shared" si="105"/>
        <v>17.044799999999999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>
        <v>474.05493999999999</v>
      </c>
      <c r="I3364" s="460">
        <v>17.044799999999999</v>
      </c>
      <c r="J3364" s="460">
        <v>59.374200000000002</v>
      </c>
      <c r="K3364" s="460">
        <v>6793.4306200000001</v>
      </c>
      <c r="L3364" s="459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02554 Ekonomik horné vedenie 3m strieborná</v>
      </c>
      <c r="C3365" s="185">
        <f t="shared" si="105"/>
        <v>25.528169999999999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10174.58813</v>
      </c>
      <c r="L3365" s="459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02894 Ekonomik horné vedenie 6m strieborná</v>
      </c>
      <c r="C3366" s="185">
        <f t="shared" si="105"/>
        <v>51.056339999999999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>
        <v>1419.99353</v>
      </c>
      <c r="I3366" s="460">
        <v>51.056339999999999</v>
      </c>
      <c r="J3366" s="460">
        <v>178.143</v>
      </c>
      <c r="K3366" s="460">
        <v>20349.17626</v>
      </c>
      <c r="L3366" s="459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02555 Ekonomik spodné vedenie 2m strieborná</v>
      </c>
      <c r="C3367" s="185">
        <f t="shared" si="105"/>
        <v>9.3421099999999999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>
        <v>259.82553000000001</v>
      </c>
      <c r="I3367" s="460">
        <v>9.3421099999999999</v>
      </c>
      <c r="J3367" s="460">
        <v>32.823599999999999</v>
      </c>
      <c r="K3367" s="460">
        <v>3723.4222199999999</v>
      </c>
      <c r="L3367" s="459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02556 Ekonomik spodné vedenie 3m strieborná</v>
      </c>
      <c r="C3368" s="185">
        <f t="shared" si="105"/>
        <v>14.10425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5621.4339499999996</v>
      </c>
      <c r="L3368" s="459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str">
        <f t="shared" si="104"/>
        <v>SEVROLL 02895 Ekonomik spodné vedenie 6m strieborná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10101-SV horný vozík Ekonomik Duo</v>
      </c>
      <c r="C3370" s="185">
        <f t="shared" si="105"/>
        <v>2.02976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831.91556000000003</v>
      </c>
      <c r="L3370" s="459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10099-SV spodný vozík Ekonomik WD10V</v>
      </c>
      <c r="C3371" s="185">
        <f t="shared" si="105"/>
        <v>3.4349799999999999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1407.8568700000001</v>
      </c>
      <c r="L3371" s="459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20160 skrutka 2,9x6,5 Ekonomik (100 ks)</v>
      </c>
      <c r="C3372" s="185">
        <f t="shared" si="105"/>
        <v>2.23794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917.24030000000005</v>
      </c>
      <c r="L3372" s="459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10105 Ekonomik sada kovania pre 2 dvere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>
        <v>0</v>
      </c>
      <c r="I3373" s="460">
        <v>0</v>
      </c>
      <c r="J3373" s="460">
        <v>0</v>
      </c>
      <c r="K3373" s="460">
        <v>0</v>
      </c>
      <c r="L3373" s="459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20153 vrut Unix 3x10 zápustná hlava (1000 ks)</v>
      </c>
      <c r="C3374" s="185">
        <f t="shared" si="105"/>
        <v>13.089370000000001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>
        <v>386.30698000000001</v>
      </c>
      <c r="I3374" s="460">
        <v>13.089370000000001</v>
      </c>
      <c r="J3374" s="460">
        <v>43.774999999999999</v>
      </c>
      <c r="K3374" s="460">
        <v>5364.7880800000003</v>
      </c>
      <c r="L3374" s="459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20165 vrut Unix 3x16mm zápustná hlava (100 ks)</v>
      </c>
      <c r="C3375" s="185">
        <f t="shared" si="105"/>
        <v>1.27511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>
        <v>37.632289999999998</v>
      </c>
      <c r="I3375" s="460">
        <v>1.27511</v>
      </c>
      <c r="J3375" s="460">
        <v>4.3362999999999996</v>
      </c>
      <c r="K3375" s="460">
        <v>522.61360999999999</v>
      </c>
      <c r="L3375" s="459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20166 podložka Vejárová 3x6mm (100 ks)</v>
      </c>
      <c r="C3376" s="185">
        <f t="shared" si="105"/>
        <v>5.1524700000000001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2053.5866799999999</v>
      </c>
      <c r="L3376" s="459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str">
        <f t="shared" si="104"/>
        <v>SEVROLL 10106 Ekonomik sada kovania pre 3 dvere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str">
        <f t="shared" si="104"/>
        <v>SEVROLL 214-377 Herkules plus horné vedenie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str">
        <f t="shared" si="104"/>
        <v>SEVROLL profil "U" Mini 36 na DTD 2x18mm strieborná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imbusový kľúč SEVROLL</v>
      </c>
      <c r="C3380" s="185">
        <f t="shared" si="105"/>
        <v>4.0335000000000001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1607.6058700000001</v>
      </c>
      <c r="L3380" s="459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04933 Era úchytová lišta 18mm 2,70m biely lesk</v>
      </c>
      <c r="C3381" s="185">
        <f t="shared" si="105"/>
        <v>15.89981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6465.3587500000003</v>
      </c>
      <c r="L3381" s="459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04906 Vitara úchytová lišta 2,7m strieborná</v>
      </c>
      <c r="C3382" s="185">
        <f t="shared" si="105"/>
        <v>14.54663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5797.7521299999999</v>
      </c>
      <c r="L3382" s="459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04905 Vitara úchytová lišta 2,7m oliva</v>
      </c>
      <c r="C3383" s="185">
        <f t="shared" si="105"/>
        <v>18.24184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7270.5262599999996</v>
      </c>
      <c r="L3383" s="459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04909 Vitara úchytová lišta 2,7m biela lesk</v>
      </c>
      <c r="C3384" s="185">
        <f t="shared" si="105"/>
        <v>18.892410000000002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7529.8176999999996</v>
      </c>
      <c r="L3384" s="459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219-047 držiak horného vedenia pre lamino 16 - 25mm</v>
      </c>
      <c r="C3385" s="185">
        <f t="shared" si="105"/>
        <v>2.3420299999999998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906.99446</v>
      </c>
      <c r="L3385" s="459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str">
        <f t="shared" si="104"/>
        <v>SEVROLL 214-694 krycia lišta Herkules II 1,8m strieborná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SEVROLL 04709 krycí profil Herakles 3m</v>
      </c>
      <c r="C3387" s="185">
        <f t="shared" si="105"/>
        <v>22.665679999999998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>
        <v>600.90607999999997</v>
      </c>
      <c r="I3387" s="460">
        <v>22.665679999999998</v>
      </c>
      <c r="J3387" s="460">
        <v>77.328959999999995</v>
      </c>
      <c r="K3387" s="460">
        <v>8777.6907100000008</v>
      </c>
      <c r="L3387" s="459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>SEVROLL 50513 Herakles horné vedenie 3m surový</v>
      </c>
      <c r="C3388" s="185">
        <f t="shared" si="105"/>
        <v>24.357150000000001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>
        <v>645.74982999999997</v>
      </c>
      <c r="I3388" s="460">
        <v>24.357150000000001</v>
      </c>
      <c r="J3388" s="460">
        <v>83.099779999999996</v>
      </c>
      <c r="K3388" s="460">
        <v>9432.7424599999995</v>
      </c>
      <c r="L3388" s="459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str">
        <f t="shared" si="104"/>
        <v>SEVROLL 20392 Herakles tlmič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str">
        <f t="shared" si="104"/>
        <v>SEVROLL 20393 Herakles tlmič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10216 Herakles sada kovania ZPH-18 pre 1 krídlo</v>
      </c>
      <c r="C3391" s="185">
        <f t="shared" si="105"/>
        <v>19.20468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7437.3545800000002</v>
      </c>
      <c r="L3391" s="459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>SEVROLL 10228 držiak horného vedenia Herakles</v>
      </c>
      <c r="C3392" s="185">
        <f t="shared" si="105"/>
        <v>1.8736299999999999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725.59547999999995</v>
      </c>
      <c r="L3392" s="459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okrasná lišta S10 3m strieborná</v>
      </c>
      <c r="C3393" s="185">
        <f t="shared" si="105"/>
        <v>3.1450499999999999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>
        <v>0</v>
      </c>
      <c r="I3393" s="460">
        <v>3.1450499999999999</v>
      </c>
      <c r="J3393" s="460">
        <v>0</v>
      </c>
      <c r="K3393" s="460">
        <v>0</v>
      </c>
      <c r="L3393" s="459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okrasná lišta S20 3m strieborná</v>
      </c>
      <c r="C3394" s="185">
        <f t="shared" si="105"/>
        <v>5.6752799999999999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>
        <v>0</v>
      </c>
      <c r="I3394" s="460">
        <v>5.6752799999999999</v>
      </c>
      <c r="J3394" s="460">
        <v>0</v>
      </c>
      <c r="K3394" s="460">
        <v>0</v>
      </c>
      <c r="L3394" s="459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40265 Simple šablóna pre vozíky pre lamino 18mm</v>
      </c>
      <c r="C3395" s="185">
        <f t="shared" si="105"/>
        <v>4.6192500000000001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>
        <v>0</v>
      </c>
      <c r="I3396" s="460">
        <v>0</v>
      </c>
      <c r="J3396" s="460">
        <v>0</v>
      </c>
      <c r="K3396" s="460">
        <v>0</v>
      </c>
      <c r="L3396" s="459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/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>
        <v>0</v>
      </c>
      <c r="I3397" s="460">
        <v>0</v>
      </c>
      <c r="J3397" s="460">
        <v>0</v>
      </c>
      <c r="K3397" s="460">
        <v>0</v>
      </c>
      <c r="L3397" s="459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str">
        <f t="shared" si="106"/>
        <v/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str">
        <f t="shared" si="106"/>
        <v>SEVROLL 04438 maska Elegant II 3m biela mat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219-043 držiak horného vedenia pre lamino 25 - 45mm</v>
      </c>
      <c r="C3400" s="185">
        <f t="shared" si="107"/>
        <v>2.3420299999999998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>
        <v>62.091329999999999</v>
      </c>
      <c r="I3400" s="460">
        <v>2.3420299999999998</v>
      </c>
      <c r="J3400" s="460">
        <v>7.9903700000000004</v>
      </c>
      <c r="K3400" s="460">
        <v>906.99446</v>
      </c>
      <c r="L3400" s="459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/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>
        <v>0</v>
      </c>
      <c r="I3401" s="460">
        <v>0</v>
      </c>
      <c r="J3401" s="460">
        <v>0</v>
      </c>
      <c r="K3401" s="460">
        <v>1</v>
      </c>
      <c r="L3401" s="459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/>
      </c>
      <c r="C3402" s="185">
        <f t="shared" si="107"/>
        <v>4.8164800000000003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>
        <v>135.50897000000001</v>
      </c>
      <c r="I3402" s="460">
        <v>4.8164800000000003</v>
      </c>
      <c r="J3402" s="460">
        <v>18.35596</v>
      </c>
      <c r="K3402" s="460">
        <v>1886.0604800000001</v>
      </c>
      <c r="L3402" s="459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/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>
        <v>0</v>
      </c>
      <c r="I3403" s="460">
        <v>0</v>
      </c>
      <c r="J3403" s="460">
        <v>0</v>
      </c>
      <c r="K3403" s="460">
        <v>0</v>
      </c>
      <c r="L3403" s="459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/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>
        <v>0</v>
      </c>
      <c r="I3404" s="460">
        <v>0</v>
      </c>
      <c r="J3404" s="460">
        <v>0</v>
      </c>
      <c r="K3404" s="460">
        <v>0</v>
      </c>
      <c r="L3404" s="459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/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>
        <v>0</v>
      </c>
      <c r="I3405" s="460">
        <v>0</v>
      </c>
      <c r="J3405" s="460">
        <v>0</v>
      </c>
      <c r="K3405" s="460">
        <v>0</v>
      </c>
      <c r="L3405" s="459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20385 držiak spodného vedenia Gemini</v>
      </c>
      <c r="C3406" s="185">
        <f t="shared" si="107"/>
        <v>0.23419999999999999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93.344880000000003</v>
      </c>
      <c r="L3406" s="459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00884 Comfort spodné vedenie 2,35m strieborná</v>
      </c>
      <c r="C3407" s="185">
        <f t="shared" si="107"/>
        <v>21.078309999999998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>
        <v>586.23586</v>
      </c>
      <c r="I3407" s="460">
        <v>21.078309999999998</v>
      </c>
      <c r="J3407" s="460">
        <v>79.029600000000002</v>
      </c>
      <c r="K3407" s="460">
        <v>8401.0360999999994</v>
      </c>
      <c r="L3407" s="459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00885 Comfort spodné vedenie 3m strieborná</v>
      </c>
      <c r="C3408" s="185">
        <f t="shared" si="107"/>
        <v>26.933389999999999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10734.657450000001</v>
      </c>
      <c r="L3408" s="459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01495 Comfort spodné vedenie 4,05m strieborná</v>
      </c>
      <c r="C3409" s="185">
        <f t="shared" si="107"/>
        <v>36.37959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>
        <v>1011.79968</v>
      </c>
      <c r="I3409" s="460">
        <v>36.37959</v>
      </c>
      <c r="J3409" s="460">
        <v>147.62827999999999</v>
      </c>
      <c r="K3409" s="460">
        <v>14499.56611</v>
      </c>
      <c r="L3409" s="459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/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>
        <v>0</v>
      </c>
      <c r="I3410" s="460">
        <v>0</v>
      </c>
      <c r="J3410" s="460">
        <v>0</v>
      </c>
      <c r="K3410" s="460">
        <v>0</v>
      </c>
      <c r="L3410" s="459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/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>
        <v>0</v>
      </c>
      <c r="I3411" s="460">
        <v>0</v>
      </c>
      <c r="J3411" s="460">
        <v>0</v>
      </c>
      <c r="K3411" s="460">
        <v>0</v>
      </c>
      <c r="L3411" s="459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/>
      </c>
      <c r="C3412" s="185">
        <f t="shared" si="107"/>
        <v>9.8365399999999994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>
        <v>273.57673999999997</v>
      </c>
      <c r="I3412" s="460">
        <v>9.8365399999999994</v>
      </c>
      <c r="J3412" s="460">
        <v>33.825380000000003</v>
      </c>
      <c r="K3412" s="460">
        <v>3920.4835899999998</v>
      </c>
      <c r="L3412" s="459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10224 Micra V sada kovanie pre 1 krídlo</v>
      </c>
      <c r="C3413" s="185">
        <f t="shared" si="107"/>
        <v>6.3495100000000004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2530.6823199999999</v>
      </c>
      <c r="L3413" s="459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Maxim horné vedenie 1,8m oliva</v>
      </c>
      <c r="C3414" s="185">
        <f t="shared" si="107"/>
        <v>17.77251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>
        <v>469.70317</v>
      </c>
      <c r="I3414" s="460">
        <v>17.77251</v>
      </c>
      <c r="J3414" s="460">
        <v>62.997520000000002</v>
      </c>
      <c r="K3414" s="460">
        <v>6982.69</v>
      </c>
      <c r="L3414" s="459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str">
        <f t="shared" si="106"/>
        <v>SEVROLL Maxim spodná krycia lišta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04940 spodná krycia lišta Simple/Blue 2m (pre lamino 18mm) biely lesk</v>
      </c>
      <c r="C3416" s="185">
        <f t="shared" si="107"/>
        <v>17.331050000000001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7047.3470500000003</v>
      </c>
      <c r="L3416" s="459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04941 spodná krycia lišta Simple/Blue 3m (pre lamino 18mm) biely lesk</v>
      </c>
      <c r="C3417" s="185">
        <f t="shared" si="107"/>
        <v>25.970549999999999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10560.43881</v>
      </c>
      <c r="L3417" s="459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04942 horná vodiaca lišta Simple/Blue 2m (pre lamino 18mm) biely lesk</v>
      </c>
      <c r="C3418" s="185">
        <f t="shared" si="107"/>
        <v>8.8476800000000004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3597.7446500000001</v>
      </c>
      <c r="L3418" s="459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 04943 horná vodiaca lišta Simple/Blue 3m (pre lamino 18mm) biely lesk</v>
      </c>
      <c r="C3419" s="185">
        <f t="shared" si="107"/>
        <v>13.27153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5396.6169900000004</v>
      </c>
      <c r="L3419" s="459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04929 spojovacia lišta Simple/Blue H21 3m (pre lamino 18mm) biely lesk</v>
      </c>
      <c r="C3420" s="185">
        <f t="shared" si="107"/>
        <v>14.8589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6042.0946599999997</v>
      </c>
      <c r="L3420" s="459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04932 spojovacia lišta Simple/Blue H28 3m (pre lamino 18mm) biely lesk</v>
      </c>
      <c r="C3421" s="185">
        <f t="shared" si="107"/>
        <v>25.736350000000002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10465.20435</v>
      </c>
      <c r="L3421" s="459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04934 Blue-V spodné vedenie 2m biela lesk</v>
      </c>
      <c r="C3422" s="185">
        <f t="shared" si="107"/>
        <v>10.487109999999999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4264.3854499999998</v>
      </c>
      <c r="L3422" s="459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04935 Blue-V spodné vedenie 3m biela lesk</v>
      </c>
      <c r="C3423" s="185">
        <f t="shared" si="107"/>
        <v>15.74367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6401.8693899999998</v>
      </c>
      <c r="L3423" s="459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04936 Blue-V spodné vedenie 6m biela lesk</v>
      </c>
      <c r="C3424" s="185">
        <f t="shared" si="107"/>
        <v>31.461320000000001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134.91838000000001</v>
      </c>
      <c r="K3424" s="460">
        <v>12793.156789999999</v>
      </c>
      <c r="L3424" s="459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04937 Blue horné vedenie 2m biela lesk</v>
      </c>
      <c r="C3425" s="185">
        <f t="shared" si="107"/>
        <v>19.621040000000001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7978.5276999999996</v>
      </c>
      <c r="L3425" s="459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04938 Blue horné vedenie 3m biela lesk</v>
      </c>
      <c r="C3426" s="185">
        <f t="shared" si="107"/>
        <v>29.431560000000001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11967.79175</v>
      </c>
      <c r="L3426" s="459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04939 Blue horné vedenie 6m biela lesk</v>
      </c>
      <c r="C3427" s="185">
        <f t="shared" si="107"/>
        <v>58.863120000000002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199.01089999999999</v>
      </c>
      <c r="K3427" s="460">
        <v>23935.583500000001</v>
      </c>
      <c r="L3427" s="459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 04920-A Lynx úchytová lišta 2,7m strieborná</v>
      </c>
      <c r="C3428" s="185">
        <f t="shared" si="107"/>
        <v>22.561589999999999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8981.8486499999999</v>
      </c>
      <c r="L3428" s="459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 04920 Lynx úchytová lišta 2,7m oliva</v>
      </c>
      <c r="C3429" s="185">
        <f t="shared" si="107"/>
        <v>28.182480000000002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>
        <v>783.81904999999995</v>
      </c>
      <c r="I3429" s="460">
        <v>28.182480000000002</v>
      </c>
      <c r="J3429" s="460">
        <v>96.912390000000002</v>
      </c>
      <c r="K3429" s="460">
        <v>11232.49632</v>
      </c>
      <c r="L3429" s="459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 05153 Alfa II úchytová lišta 18mm 2,7m biela mat</v>
      </c>
      <c r="C3430" s="185">
        <f t="shared" si="107"/>
        <v>16.446280000000002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6554.8824199999999</v>
      </c>
      <c r="L3430" s="459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05081 Elegant II spodné vedenie 1,7m biela mat</v>
      </c>
      <c r="C3431" s="185">
        <f t="shared" si="107"/>
        <v>10.851419999999999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4324.9779799999997</v>
      </c>
      <c r="L3431" s="459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05160 Elegant II spodné vedenie 2,35m biely mat</v>
      </c>
      <c r="C3432" s="185">
        <f t="shared" si="107"/>
        <v>14.91095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5942.9550600000002</v>
      </c>
      <c r="L3432" s="459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05161 Elegant II spodné vedenie 4,05m biela mat</v>
      </c>
      <c r="C3433" s="185">
        <f t="shared" si="107"/>
        <v>25.658280000000001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10226.44657</v>
      </c>
      <c r="L3433" s="459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05162 Elegant II spodné vedenie 6m biela mat</v>
      </c>
      <c r="C3434" s="185">
        <f t="shared" si="107"/>
        <v>37.914929999999998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143.60579999999999</v>
      </c>
      <c r="K3434" s="460">
        <v>15111.493469999999</v>
      </c>
      <c r="L3434" s="459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05082 Gemini horné vedenie 1,7m biely mat</v>
      </c>
      <c r="C3435" s="185">
        <f t="shared" si="107"/>
        <v>18.39798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7332.7563300000002</v>
      </c>
      <c r="L3435" s="459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 05172 Gemini horné vedenie 2,35m biela mat</v>
      </c>
      <c r="C3436" s="185">
        <f t="shared" si="107"/>
        <v>25.450099999999999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10143.473319999999</v>
      </c>
      <c r="L3436" s="459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05173 Gemini horné vedenie 4,05m biela mat</v>
      </c>
      <c r="C3437" s="185">
        <f t="shared" si="107"/>
        <v>43.848080000000003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17476.229630000002</v>
      </c>
      <c r="L3437" s="459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05174 Gemini horné vedenie 6m biela mat</v>
      </c>
      <c r="C3438" s="185">
        <f t="shared" si="107"/>
        <v>64.95241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263.56799999999998</v>
      </c>
      <c r="K3438" s="460">
        <v>25887.637350000001</v>
      </c>
      <c r="L3438" s="459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05136 uholník Mini 17x11mm 1,7m biely mat</v>
      </c>
      <c r="C3439" s="185">
        <f t="shared" si="107"/>
        <v>3.17476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1265.3411599999999</v>
      </c>
      <c r="L3439" s="459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 05137 uholník Mini 17x11mm 2,35m biely mat</v>
      </c>
      <c r="C3440" s="185">
        <f t="shared" si="107"/>
        <v>4.3978200000000003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1752.8088</v>
      </c>
      <c r="L3440" s="459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05166 maska Elegant II 6m biela mat</v>
      </c>
      <c r="C3441" s="185">
        <f t="shared" si="107"/>
        <v>11.762219999999999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43.084800000000001</v>
      </c>
      <c r="K3441" s="460">
        <v>4687.9854999999998</v>
      </c>
      <c r="L3441" s="459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05163 maska Elegant II 1,7m biely mat</v>
      </c>
      <c r="C3442" s="185">
        <f t="shared" si="107"/>
        <v>3.3308900000000001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1327.57123</v>
      </c>
      <c r="L3442" s="459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str">
        <f t="shared" si="106"/>
        <v>SEVROLL Eden hornej vedenie 2,35 m strieborná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Eden hornej vedenie 2,35 m strieborná</v>
      </c>
      <c r="C3444" s="185">
        <f t="shared" si="107"/>
        <v>28.75497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>
        <v>799.74153000000001</v>
      </c>
      <c r="I3444" s="460">
        <v>28.75497</v>
      </c>
      <c r="J3444" s="460">
        <v>120.1152</v>
      </c>
      <c r="K3444" s="460">
        <v>11460.672920000001</v>
      </c>
      <c r="L3444" s="459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Eden hornej vedenie 2,35 m strieborná</v>
      </c>
      <c r="C3445" s="185">
        <f t="shared" si="107"/>
        <v>23.49841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>
        <v>653.54441999999995</v>
      </c>
      <c r="I3445" s="460">
        <v>23.49841</v>
      </c>
      <c r="J3445" s="460">
        <v>98.032200000000003</v>
      </c>
      <c r="K3445" s="460">
        <v>9365.5994100000007</v>
      </c>
      <c r="L3445" s="459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Eden sada kovania pre dvoje dvere</v>
      </c>
      <c r="C3446" s="185">
        <f t="shared" si="107"/>
        <v>134.61491000000001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>
        <v>3743.9482899999998</v>
      </c>
      <c r="I3446" s="460">
        <v>134.61491000000001</v>
      </c>
      <c r="J3446" s="460">
        <v>558.78660000000002</v>
      </c>
      <c r="K3446" s="460">
        <v>53652.542829999999</v>
      </c>
      <c r="L3446" s="459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Eden sada kovania pre dvoje dvere</v>
      </c>
      <c r="C3447" s="185">
        <f t="shared" si="107"/>
        <v>58.73301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>
        <v>1633.4992</v>
      </c>
      <c r="I3447" s="460">
        <v>58.73301</v>
      </c>
      <c r="J3447" s="460">
        <v>284.68200000000002</v>
      </c>
      <c r="K3447" s="460">
        <v>23408.81308</v>
      </c>
      <c r="L3447" s="459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05164 maska Elegant II 2,35m biela mat</v>
      </c>
      <c r="C3448" s="185">
        <f t="shared" si="107"/>
        <v>4.6059999999999999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1835.78208</v>
      </c>
      <c r="L3448" s="459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04438 maska Elegant II 3m biela mat</v>
      </c>
      <c r="C3449" s="185">
        <f t="shared" si="107"/>
        <v>5.8811099999999996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2343.9929499999998</v>
      </c>
      <c r="L3449" s="459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05165 maska Elegant II 4,05m biela mat</v>
      </c>
      <c r="C3450" s="185">
        <f t="shared" si="107"/>
        <v>7.93689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3163.3533000000002</v>
      </c>
      <c r="L3450" s="459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05152 Alfa II úchytová lišta 18mm 2,7m čierna lesk</v>
      </c>
      <c r="C3451" s="185">
        <f t="shared" si="107"/>
        <v>16.446280000000002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6554.8824199999999</v>
      </c>
      <c r="L3451" s="459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05154 Fox II úchytová lišta 2,7m čierna lesk</v>
      </c>
      <c r="C3452" s="185">
        <f t="shared" si="107"/>
        <v>21.598759999999999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8608.4691000000003</v>
      </c>
      <c r="L3452" s="459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05182 spojovacia lišta H10 3m čierna lesk</v>
      </c>
      <c r="C3453" s="185">
        <f t="shared" si="107"/>
        <v>15.82174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6305.9629800000002</v>
      </c>
      <c r="L3453" s="459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 05176 Gemini horné vedenie 2,35m čierna lesk</v>
      </c>
      <c r="C3454" s="185">
        <f t="shared" si="107"/>
        <v>25.450099999999999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10143.473319999999</v>
      </c>
      <c r="L3454" s="459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05156 Elegant II spodné vedenie 2,35m čierna lesk</v>
      </c>
      <c r="C3455" s="185">
        <f t="shared" si="107"/>
        <v>14.91095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5942.9550600000002</v>
      </c>
      <c r="L3455" s="459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 05168 maska Elegant II 2,35m čierna lesk</v>
      </c>
      <c r="C3456" s="185">
        <f t="shared" si="107"/>
        <v>4.6059999999999999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1835.78208</v>
      </c>
      <c r="L3456" s="459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sada kovania pre vnútorné dvere</v>
      </c>
      <c r="C3457" s="185">
        <f t="shared" si="107"/>
        <v>13.32357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>
        <v>370.55896000000001</v>
      </c>
      <c r="I3457" s="460">
        <v>13.32357</v>
      </c>
      <c r="J3457" s="460">
        <v>46.430399999999999</v>
      </c>
      <c r="K3457" s="460">
        <v>5310.2844699999996</v>
      </c>
      <c r="L3457" s="459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vozík pre interiérové dvere Simple 18 Inter/Galaxy 35/50kg</v>
      </c>
      <c r="C3458" s="185">
        <f t="shared" si="107"/>
        <v>8.6395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3345.8016699999998</v>
      </c>
      <c r="L3458" s="459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04999 tĺmič pre interiérové dvere Simple 18 Galaxy 50kg</v>
      </c>
      <c r="C3459" s="185">
        <f t="shared" si="107"/>
        <v>25.398060000000001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9835.8510999999999</v>
      </c>
      <c r="L3459" s="459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/>
      </c>
      <c r="C3460" s="185">
        <f t="shared" ref="C3460:C3523" si="109">IF($A$2=1,H3460,IF($A$2=2,I3460,IF($A$2=3,J3460,IF($A$2=4,K3460,IF($A$2&gt;4,O3460,"zadat jazyk")))))</f>
        <v>17.279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458.09602000000001</v>
      </c>
      <c r="I3460" s="460">
        <v>17.279</v>
      </c>
      <c r="J3460" s="460">
        <v>58.951140000000002</v>
      </c>
      <c r="K3460" s="460">
        <v>6691.6033399999997</v>
      </c>
      <c r="L3460" s="459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str">
        <f t="shared" si="108"/>
        <v>SEVROLL 214-695 krycia lišta Herkules II 2m strieborná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str">
        <f t="shared" si="108"/>
        <v>SEVROLL 214-615 krycia lišta Herkules Wood 2m strieborná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str">
        <f t="shared" si="108"/>
        <v>SEVROLL 219-036 Herkules Wood sada krycia lišta strieborná, 2x krytka a kefka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Top horné vedenie jednoduché 2,35m strieborná</v>
      </c>
      <c r="C3464" s="185">
        <f t="shared" si="109"/>
        <v>26.12669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10413.13596</v>
      </c>
      <c r="L3464" s="459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sada kovania pro interiérové dvere Simple 18 Galaxy 50kg brzda + tlmič</v>
      </c>
      <c r="C3465" s="185">
        <f t="shared" si="109"/>
        <v>34.037559999999999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902.39398000000006</v>
      </c>
      <c r="I3465" s="460">
        <v>34.037559999999999</v>
      </c>
      <c r="J3465" s="460">
        <v>116.12663000000001</v>
      </c>
      <c r="K3465" s="460">
        <v>13181.652770000001</v>
      </c>
      <c r="L3465" s="459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sada kovania pro interiérové dvere Simple 18 Galaxy 50kg  2x tlmič</v>
      </c>
      <c r="C3466" s="185">
        <f t="shared" si="109"/>
        <v>50.796120000000002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1346.6919399999999</v>
      </c>
      <c r="I3466" s="460">
        <v>50.796120000000002</v>
      </c>
      <c r="J3466" s="460">
        <v>173.30212</v>
      </c>
      <c r="K3466" s="460">
        <v>19671.7022</v>
      </c>
      <c r="L3466" s="459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05292 profil "U" pre lamino 18mm 3m čierna lesk</v>
      </c>
      <c r="C3467" s="185">
        <f t="shared" si="109"/>
        <v>6.1933800000000003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2468.4526700000001</v>
      </c>
      <c r="L3467" s="459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05138 uholník Mini 17x11mm 1,7m čiena lesk</v>
      </c>
      <c r="C3468" s="185">
        <f t="shared" si="109"/>
        <v>3.17476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1265.3411599999999</v>
      </c>
      <c r="L3468" s="459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05139 uholník Mini 17x11mm 2,35m čierna lesk</v>
      </c>
      <c r="C3469" s="185">
        <f t="shared" si="109"/>
        <v>4.3978200000000003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1752.8088</v>
      </c>
      <c r="L3469" s="459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 05140 uholník Mini 17x11mm 3m čierna lesk</v>
      </c>
      <c r="C3470" s="185">
        <f t="shared" si="109"/>
        <v>5.6208799999999997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2240.27646</v>
      </c>
      <c r="L3470" s="459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Gemini 10 spodná krycia lišta 1,7m 10mm čierna lesk</v>
      </c>
      <c r="C3471" s="185">
        <f t="shared" si="109"/>
        <v>19.048539999999999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7592.0473700000002</v>
      </c>
      <c r="L3471" s="459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Gemini 10 spodná krycia lišta 2,35m 10mm čierna lesk</v>
      </c>
      <c r="C3472" s="185">
        <f t="shared" si="109"/>
        <v>26.30885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10485.73761</v>
      </c>
      <c r="L3472" s="459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Gemini 10 spodná krycia lišta 3m 10mm čierna lesk</v>
      </c>
      <c r="C3473" s="185">
        <f t="shared" si="109"/>
        <v>33.67324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13420.91432</v>
      </c>
      <c r="L3473" s="459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05149 horná vodiaca lišta 1,7m čierna lesk</v>
      </c>
      <c r="C3474" s="185">
        <f t="shared" si="109"/>
        <v>10.487109999999999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4179.7746299999999</v>
      </c>
      <c r="L3474" s="459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05150 horná vodiaca lišta 2,35m černa lesk</v>
      </c>
      <c r="C3475" s="185">
        <f t="shared" si="109"/>
        <v>14.52061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5787.3805000000002</v>
      </c>
      <c r="L3475" s="459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05184 horná vodiaca lišta 3m čierna lesk</v>
      </c>
      <c r="C3476" s="185">
        <f t="shared" si="109"/>
        <v>18.528089999999999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7384.61438</v>
      </c>
      <c r="L3476" s="459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05294 spojovacia lišta H18 3m čierna lesk</v>
      </c>
      <c r="C3477" s="185">
        <f t="shared" si="109"/>
        <v>15.587540000000001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6212.6180999999997</v>
      </c>
      <c r="L3477" s="459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05155 Elegant II spodne vedenie 1,7m čierna lesk</v>
      </c>
      <c r="C3478" s="185">
        <f t="shared" si="109"/>
        <v>10.851419999999999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4324.9779799999997</v>
      </c>
      <c r="L3478" s="459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05157 Elegant II spodné vedenie 3m čierna lesk</v>
      </c>
      <c r="C3479" s="185">
        <f t="shared" si="109"/>
        <v>18.94445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7550.5609299999996</v>
      </c>
      <c r="L3479" s="459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 05158 Elegant II spodné vedenie 4,05m čierna lesk</v>
      </c>
      <c r="C3480" s="185">
        <f t="shared" si="109"/>
        <v>25.658280000000001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10226.44657</v>
      </c>
      <c r="L3480" s="459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05159 Elegant II spodné vedenie 6m čierna lesk</v>
      </c>
      <c r="C3481" s="185">
        <f t="shared" si="109"/>
        <v>37.914929999999998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143.60579999999999</v>
      </c>
      <c r="K3481" s="460">
        <v>15111.493469999999</v>
      </c>
      <c r="L3481" s="459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05175 Gemini horné vedenie 1,7m čierna lesk</v>
      </c>
      <c r="C3482" s="185">
        <f t="shared" si="109"/>
        <v>18.39798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7332.7563300000002</v>
      </c>
      <c r="L3482" s="459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 05177 Gemini horné vedenie 3m čierna lesk</v>
      </c>
      <c r="C3483" s="185">
        <f t="shared" si="109"/>
        <v>32.476199999999999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12943.81868</v>
      </c>
      <c r="L3483" s="459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05178 Gemini horné vedenie 4,05m čierna lesk</v>
      </c>
      <c r="C3484" s="185">
        <f t="shared" si="109"/>
        <v>43.848080000000003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17476.229630000002</v>
      </c>
      <c r="L3484" s="459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05179 Gemini horné vedenie 6m čierna lesk</v>
      </c>
      <c r="C3485" s="185">
        <f t="shared" si="109"/>
        <v>64.95241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263.56799999999998</v>
      </c>
      <c r="K3485" s="460">
        <v>25887.637350000001</v>
      </c>
      <c r="L3485" s="459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05167 maska Elegant II 1,7m čierna lesk</v>
      </c>
      <c r="C3486" s="185">
        <f t="shared" si="109"/>
        <v>3.3308900000000001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1327.57123</v>
      </c>
      <c r="L3486" s="459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 05169 maska Elegant II 3m čierna lesk</v>
      </c>
      <c r="C3487" s="185">
        <f t="shared" si="109"/>
        <v>5.8811099999999996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2343.9929499999998</v>
      </c>
      <c r="L3487" s="459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 05170 maska Elegant II 4,05m čierna lesk</v>
      </c>
      <c r="C3488" s="185">
        <f t="shared" si="109"/>
        <v>7.93689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3163.3533000000002</v>
      </c>
      <c r="L3488" s="459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05171 maska Elegant II 6m čierna lesk</v>
      </c>
      <c r="C3489" s="185">
        <f t="shared" si="109"/>
        <v>11.762219999999999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43.084800000000001</v>
      </c>
      <c r="K3489" s="460">
        <v>4687.9854999999998</v>
      </c>
      <c r="L3489" s="459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str">
        <f t="shared" si="108"/>
        <v>SEVROLL Porto úchytová lišta 3m strieborn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str">
        <f t="shared" si="108"/>
        <v>SEVROLL Porto úchytová lišta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str">
        <f t="shared" si="108"/>
        <v>SEVROLL Maxim horné vedenie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05293 spojovacia lišta H18 3m biela mat</v>
      </c>
      <c r="C3493" s="185">
        <f t="shared" si="109"/>
        <v>15.587540000000001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6212.6180999999997</v>
      </c>
      <c r="L3493" s="459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05291 profil "U" pre lamino 18mm 3m biela mat</v>
      </c>
      <c r="C3494" s="185">
        <f t="shared" si="109"/>
        <v>6.1933800000000003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2468.4526700000001</v>
      </c>
      <c r="L3494" s="459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horné vedenie 2,35m čierna mat</v>
      </c>
      <c r="C3495" s="185">
        <f t="shared" si="109"/>
        <v>25.450099999999999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10143.473319999999</v>
      </c>
      <c r="L3495" s="459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 04835 Gemini horné vedenie  4,05m čierna mat</v>
      </c>
      <c r="C3496" s="185">
        <f t="shared" si="109"/>
        <v>43.848080000000003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17476.229630000002</v>
      </c>
      <c r="L3496" s="459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spodné vedenie 4,05m čierna mat</v>
      </c>
      <c r="C3497" s="185">
        <f t="shared" si="109"/>
        <v>25.658280000000001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10226.44657</v>
      </c>
      <c r="L3497" s="459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Elegant II spodné vedenie 2,35m čierna mat</v>
      </c>
      <c r="C3498" s="185">
        <f t="shared" si="109"/>
        <v>14.91095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5942.9550600000002</v>
      </c>
      <c r="L3498" s="459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maska Elegant II 2,35m čierna mat</v>
      </c>
      <c r="C3499" s="185">
        <f t="shared" si="109"/>
        <v>4.6059999999999999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1835.78208</v>
      </c>
      <c r="L3499" s="459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maska Elegant II 4,05m čierna mat</v>
      </c>
      <c r="C3500" s="185">
        <f t="shared" si="109"/>
        <v>7.93689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3163.3533000000002</v>
      </c>
      <c r="L3500" s="459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05297 uholník Mini 17x11mm 2,35m čierna mat</v>
      </c>
      <c r="C3501" s="185">
        <f t="shared" si="109"/>
        <v>4.3978200000000003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1752.8088</v>
      </c>
      <c r="L3501" s="459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05304 spojovacia lišta H18 3m čierna mat</v>
      </c>
      <c r="C3502" s="185">
        <f t="shared" si="109"/>
        <v>15.587540000000001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6212.6180999999997</v>
      </c>
      <c r="L3502" s="459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20334-SV dorazová štetina zásuvná 14x4mm čierna</v>
      </c>
      <c r="C3503" s="185">
        <f t="shared" si="109"/>
        <v>0.39034000000000002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155.07764</v>
      </c>
      <c r="L3503" s="459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dorazová štetina zásuvná 4,8x4mm čierna</v>
      </c>
      <c r="C3504" s="185">
        <f t="shared" si="109"/>
        <v>0.15629999999999999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63.993670000000002</v>
      </c>
      <c r="L3504" s="459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05298 uholník Mini 17x11mm 3m čierna mat</v>
      </c>
      <c r="C3505" s="185">
        <f t="shared" si="109"/>
        <v>5.6208799999999997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2240.27646</v>
      </c>
      <c r="L3505" s="459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05315 Gemini horné vedenie 3m čierna mat</v>
      </c>
      <c r="C3506" s="185">
        <f t="shared" si="109"/>
        <v>32.476199999999999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12943.81868</v>
      </c>
      <c r="L3506" s="459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05310 Elegant II spodné vedenie 3m čierna mat</v>
      </c>
      <c r="C3507" s="185">
        <f t="shared" si="109"/>
        <v>18.94445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7550.5609299999996</v>
      </c>
      <c r="L3507" s="459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/>
      </c>
      <c r="C3508" s="185">
        <f t="shared" si="109"/>
        <v>0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/>
      </c>
      <c r="C3509" s="185">
        <f t="shared" si="109"/>
        <v>8.7144200000000005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>
        <v>0</v>
      </c>
      <c r="I3509" s="460">
        <v>8.7144200000000005</v>
      </c>
      <c r="J3509" s="460">
        <v>5.6100000000000004E-3</v>
      </c>
      <c r="K3509" s="460">
        <v>3737.4312599999998</v>
      </c>
      <c r="L3509" s="459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05319 maska Elegant II 3m čierna mat</v>
      </c>
      <c r="C3510" s="185">
        <f t="shared" si="109"/>
        <v>5.8811099999999996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2343.9929499999998</v>
      </c>
      <c r="L3510" s="459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str">
        <f t="shared" si="108"/>
        <v>SEVROLL Harmony sada kovania pre dvoje dvere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spod.ved. 150mm biela mat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>
        <v>0</v>
      </c>
      <c r="I3512" s="460">
        <v>0</v>
      </c>
      <c r="J3512" s="460">
        <v>0</v>
      </c>
      <c r="K3512" s="460">
        <v>0</v>
      </c>
      <c r="L3512" s="459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spodné vedenie 150mm čierna lesk (vzorka)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>
        <v>0</v>
      </c>
      <c r="I3513" s="460">
        <v>0</v>
      </c>
      <c r="J3513" s="460">
        <v>0</v>
      </c>
      <c r="K3513" s="460">
        <v>0</v>
      </c>
      <c r="L3513" s="459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05313 Gemini horné vedenie 1,7m čierna mat</v>
      </c>
      <c r="C3514" s="185">
        <f t="shared" si="109"/>
        <v>18.39798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7332.7563300000002</v>
      </c>
      <c r="L3514" s="459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20406 Pax nalepovacia úchytka čierna mat</v>
      </c>
      <c r="C3515" s="185">
        <f t="shared" si="109"/>
        <v>9.5242699999999996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3796.02387</v>
      </c>
      <c r="L3515" s="459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05327 Pax záslepka profilu (4 ks) čierna mat</v>
      </c>
      <c r="C3516" s="185">
        <f t="shared" si="109"/>
        <v>9.0558599999999991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3711.62293</v>
      </c>
      <c r="L3516" s="459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profil "U" pro lamino 18mm 3m čierna mat</v>
      </c>
      <c r="C3517" s="185">
        <f t="shared" si="109"/>
        <v>6.1933800000000003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2468.4526700000001</v>
      </c>
      <c r="L3517" s="459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uholník Mini 17x11mm 1,7m čierna mat</v>
      </c>
      <c r="C3518" s="185">
        <f t="shared" si="109"/>
        <v>3.17476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1265.3411599999999</v>
      </c>
      <c r="L3518" s="459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05299 Gemini 10 spodná krycia lišta 1,7m 10mm čierna mat</v>
      </c>
      <c r="C3519" s="185">
        <f t="shared" si="109"/>
        <v>19.048539999999999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7592.0473700000002</v>
      </c>
      <c r="L3519" s="459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05300 Gemini 10 spodná krycia lišta 2,35m 10mm čierna mat</v>
      </c>
      <c r="C3520" s="185">
        <f t="shared" si="109"/>
        <v>26.30885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10485.73761</v>
      </c>
      <c r="L3520" s="459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03604 Gemini 10 spodná krycia lišta 3m 10mm čierna mat</v>
      </c>
      <c r="C3521" s="185">
        <f t="shared" si="109"/>
        <v>33.67324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13420.91432</v>
      </c>
      <c r="L3521" s="459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05323 Gemini 4 Pax spodná krycia lišta 3m 4mm čierna mat</v>
      </c>
      <c r="C3522" s="185">
        <f t="shared" si="109"/>
        <v>33.82938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13483.14436</v>
      </c>
      <c r="L3522" s="459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04418 Gemini 4 Pax XL spodná krycia lišta 3m 4mm biela lesk</v>
      </c>
      <c r="C3523" s="185">
        <f t="shared" si="109"/>
        <v>37.810839999999999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>
        <v>1051.60581</v>
      </c>
      <c r="I3523" s="460">
        <v>37.810839999999999</v>
      </c>
      <c r="J3523" s="460">
        <v>145.11539999999999</v>
      </c>
      <c r="K3523" s="460">
        <v>15070.00663</v>
      </c>
      <c r="L3523" s="459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spodná krycia lišta 3m 4mm čierna mat</v>
      </c>
      <c r="C3524" s="185">
        <f t="shared" ref="C3524:C3587" si="111">IF($A$2=1,H3524,IF($A$2=2,I3524,IF($A$2=3,J3524,IF($A$2=4,K3524,IF($A$2&gt;4,O3524,"zadat jazyk")))))</f>
        <v>37.810839999999999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15070.00663</v>
      </c>
      <c r="L3524" s="459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05301 horná vodiaca lišta 1,7m čierna mat</v>
      </c>
      <c r="C3525" s="185">
        <f t="shared" si="111"/>
        <v>10.487109999999999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4179.7746299999999</v>
      </c>
      <c r="L3525" s="459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05307 Fox II úchytová lišta 2,7m čierna mat</v>
      </c>
      <c r="C3526" s="185">
        <f t="shared" si="111"/>
        <v>21.598759999999999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8608.4691000000003</v>
      </c>
      <c r="L3526" s="459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úchytová lišta 2,7m čierna mat</v>
      </c>
      <c r="C3527" s="185">
        <f t="shared" si="111"/>
        <v>16.368220000000001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6523.7675799999997</v>
      </c>
      <c r="L3527" s="459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03606 spojovacia lišta H30 decor 3m čierna mat</v>
      </c>
      <c r="C3528" s="185">
        <f t="shared" si="111"/>
        <v>29.27543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11668.10591</v>
      </c>
      <c r="L3528" s="459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05341 dištančný profil 04 3m čierna mat</v>
      </c>
      <c r="C3529" s="185">
        <f t="shared" si="111"/>
        <v>4.6580500000000002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1856.52531</v>
      </c>
      <c r="L3529" s="459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05302 horná vodiaca lišta 2,35m čierna mat</v>
      </c>
      <c r="C3530" s="185">
        <f t="shared" si="111"/>
        <v>14.52061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5787.3805000000002</v>
      </c>
      <c r="L3530" s="459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03605 horná vodiaca lišta 3m čierna mat</v>
      </c>
      <c r="C3531" s="185">
        <f t="shared" si="111"/>
        <v>18.528089999999999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7384.61438</v>
      </c>
      <c r="L3531" s="459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05324 Pax horná vodiaca lišta 3m čierna mat</v>
      </c>
      <c r="C3532" s="185">
        <f t="shared" si="111"/>
        <v>29.353490000000001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11699.220729999999</v>
      </c>
      <c r="L3532" s="459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05316 Gemini horné vedenie 6m čierna mat</v>
      </c>
      <c r="C3533" s="185">
        <f t="shared" si="111"/>
        <v>64.95241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263.56799999999998</v>
      </c>
      <c r="K3533" s="460">
        <v>25887.637350000001</v>
      </c>
      <c r="L3533" s="459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05312 Elegant II spodné vedenie 6m čierna mat</v>
      </c>
      <c r="C3534" s="185">
        <f t="shared" si="111"/>
        <v>37.914929999999998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143.60579999999999</v>
      </c>
      <c r="K3534" s="460">
        <v>15111.493469999999</v>
      </c>
      <c r="L3534" s="459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05317 maska Elegant II 1,7m čierna mat</v>
      </c>
      <c r="C3535" s="185">
        <f t="shared" si="111"/>
        <v>3.3308900000000001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1327.57123</v>
      </c>
      <c r="L3535" s="459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05321 maska Elegant II 6m čierna mat</v>
      </c>
      <c r="C3536" s="185">
        <f t="shared" si="111"/>
        <v>11.762219999999999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43.084800000000001</v>
      </c>
      <c r="K3536" s="460">
        <v>4687.9854999999998</v>
      </c>
      <c r="L3536" s="459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05303 spojovacia lišta H10 3m čierna mat</v>
      </c>
      <c r="C3537" s="185">
        <f t="shared" si="111"/>
        <v>15.82174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6305.9629800000002</v>
      </c>
      <c r="L3537" s="459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05325 Pax úchytová lišta 2,7m čierna mat</v>
      </c>
      <c r="C3538" s="185">
        <f t="shared" si="111"/>
        <v>26.90737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10724.285449999999</v>
      </c>
      <c r="L3538" s="459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05326 Pax úchytová lišta 3m čierna mat</v>
      </c>
      <c r="C3539" s="185">
        <f t="shared" si="111"/>
        <v>29.89997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>
        <v>831.58642999999995</v>
      </c>
      <c r="I3539" s="460">
        <v>29.89997</v>
      </c>
      <c r="J3539" s="460">
        <v>114.07680000000001</v>
      </c>
      <c r="K3539" s="460">
        <v>11917.02533</v>
      </c>
      <c r="L3539" s="459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str">
        <f t="shared" si="110"/>
        <v>SEVROLL 04470-M Blue horné vedenie  6m oliva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str">
        <f t="shared" si="110"/>
        <v>SEVROLL 04494-M Blue-V spodné vedenie  6m oliva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str">
        <f t="shared" si="110"/>
        <v>SEVROLL 04459-M horná vodiaca lišta Simple/Blue 3m (lamino 18mm)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str">
        <f t="shared" si="110"/>
        <v>SEVROLL 04451-M spodná krycia lišta Simple/Blue 3m (lamino 18mm)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>K-SEVROLL vzorky Úchytové lišty 2021 - doplňujúca súprava k 180245</v>
      </c>
      <c r="C3545" s="185">
        <f t="shared" si="111"/>
        <v>2.7719800000000001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68.506209999999996</v>
      </c>
      <c r="I3545" s="460">
        <v>2.7719800000000001</v>
      </c>
      <c r="J3545" s="460">
        <v>13.07526</v>
      </c>
      <c r="K3545" s="460">
        <v>1147.0222100000001</v>
      </c>
      <c r="L3545" s="459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str">
        <f t="shared" si="110"/>
        <v>SEVROLL 04449-M spodná krycia lišta Simple/Blue 2m (lamino 18mm)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/>
      </c>
      <c r="C3547" s="185">
        <f t="shared" si="111"/>
        <v>89.101380000000006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>
        <v>2478.1130699999999</v>
      </c>
      <c r="I3547" s="460">
        <v>89.101380000000006</v>
      </c>
      <c r="J3547" s="460">
        <v>352.61268000000001</v>
      </c>
      <c r="K3547" s="460">
        <v>35512.527779999997</v>
      </c>
      <c r="L3547" s="459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/>
      </c>
      <c r="C3548" s="185">
        <f t="shared" si="111"/>
        <v>130.76356999999999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>
        <v>3636.8336100000001</v>
      </c>
      <c r="I3548" s="460">
        <v>130.76356999999999</v>
      </c>
      <c r="J3548" s="460">
        <v>517.52787999999998</v>
      </c>
      <c r="K3548" s="460">
        <v>52117.53903</v>
      </c>
      <c r="L3548" s="459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/>
      </c>
      <c r="C3549" s="185">
        <f t="shared" si="111"/>
        <v>172.24359000000001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>
        <v>4790.4878799999997</v>
      </c>
      <c r="I3549" s="460">
        <v>172.24359000000001</v>
      </c>
      <c r="J3549" s="460">
        <v>681.72469000000001</v>
      </c>
      <c r="K3549" s="460">
        <v>68649.948189999996</v>
      </c>
      <c r="L3549" s="459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/>
      </c>
      <c r="C3550" s="185">
        <f t="shared" si="111"/>
        <v>219.73482999999999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>
        <v>6111.3279300000004</v>
      </c>
      <c r="I3550" s="460">
        <v>219.73482999999999</v>
      </c>
      <c r="J3550" s="460">
        <v>869.62743999999998</v>
      </c>
      <c r="K3550" s="460">
        <v>87578.208360000004</v>
      </c>
      <c r="L3550" s="459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Harmony sada kovania pre dvoje dvere</v>
      </c>
      <c r="C3551" s="185">
        <f t="shared" si="111"/>
        <v>1044.8150800000001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>
        <v>23191.801090000001</v>
      </c>
      <c r="I3551" s="460">
        <v>1044.8150800000001</v>
      </c>
      <c r="J3551" s="460">
        <v>3531.98792</v>
      </c>
      <c r="K3551" s="460">
        <v>408066.88141999999</v>
      </c>
      <c r="L3551" s="459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str">
        <f t="shared" si="110"/>
        <v>SEVROLL 01008-A Gemini horné vedenie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str">
        <f t="shared" si="110"/>
        <v>SEVROLL 01010-A Gemini horné vedenie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str">
        <f t="shared" si="110"/>
        <v>SEVROLL 01011-A Gemini horné vedenie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str">
        <f t="shared" si="110"/>
        <v>SEVROLL  01439-A Gemini horné vedenie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str">
        <f t="shared" si="110"/>
        <v>SEVROLL 00093-A uholník Mini 17x11mm oliva new 1,7m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str">
        <f t="shared" si="110"/>
        <v>SEVROLL 00094-A uholník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str">
        <f t="shared" si="110"/>
        <v>SEVROLL spojovaciá lišta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str">
        <f t="shared" si="110"/>
        <v>SEVROLL 161 U PROFna DTD 18mm-3m,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str">
        <f t="shared" si="110"/>
        <v>SEVROLL 00070-A uholník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str">
        <f t="shared" si="110"/>
        <v>SEVROLL 00071-A uholník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str">
        <f t="shared" si="110"/>
        <v>SEVROLL spojovacia lišta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str">
        <f t="shared" si="110"/>
        <v>SEVROLL 04274-A Elegant II spodné vedenie 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str">
        <f t="shared" si="110"/>
        <v>SEVROLL 04275-A Elegant II spodné vedenie 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str">
        <f t="shared" si="110"/>
        <v>SEVROLL 04276-A Elegant II spodné vedenie 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str">
        <f t="shared" si="110"/>
        <v>SEVROLL Gemini horné vedenie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str">
        <f t="shared" si="110"/>
        <v>SEVROLL 04273-A Elegant II spodné vedenie 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str">
        <f t="shared" si="110"/>
        <v>SEVROLL 04492-M Blue-V spodné vedenie 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str">
        <f t="shared" si="110"/>
        <v>SEVROLL 04278-A Elegant II spodné vedenie 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úchytová lišta 100mm čierna mat (vzorka)</v>
      </c>
      <c r="C3576" s="185">
        <f t="shared" si="111"/>
        <v>0.31680999999999998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8.0211299999999994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úchytová liš.100mm biela mat</v>
      </c>
      <c r="C3577" s="185">
        <f t="shared" si="111"/>
        <v>0.31263999999999997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7.9156300000000002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úchytová lišta 100mm čierna lesk (vzorka)</v>
      </c>
      <c r="C3578" s="185">
        <f t="shared" si="111"/>
        <v>0.37302999999999997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9.4446300000000001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/>
      </c>
      <c r="C3579" s="185">
        <f t="shared" si="111"/>
        <v>0.24016999999999999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6.0808299999999997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/>
      </c>
      <c r="C3580" s="185">
        <f t="shared" si="111"/>
        <v>0.45943000000000001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11.632020000000001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/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>
        <v>0</v>
      </c>
      <c r="I3581" s="460">
        <v>0</v>
      </c>
      <c r="J3581" s="460">
        <v>231.57578000000001</v>
      </c>
      <c r="K3581" s="460">
        <v>0</v>
      </c>
      <c r="L3581" s="459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/>
      </c>
      <c r="C3582" s="185">
        <f t="shared" si="111"/>
        <v>2.5000000000000001E-4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9.9199999999999997E-2</v>
      </c>
      <c r="L3582" s="459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/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>
        <v>0</v>
      </c>
      <c r="I3583" s="460">
        <v>0</v>
      </c>
      <c r="J3583" s="460">
        <v>442.46870999999999</v>
      </c>
      <c r="K3583" s="460">
        <v>0</v>
      </c>
      <c r="L3583" s="459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/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>
        <v>0</v>
      </c>
      <c r="I3584" s="460">
        <v>0</v>
      </c>
      <c r="J3584" s="460">
        <v>568.46256000000005</v>
      </c>
      <c r="K3584" s="460">
        <v>0</v>
      </c>
      <c r="L3584" s="459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str">
        <f t="shared" si="110"/>
        <v>SEVROLL 00095-A uholník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05527 úhelník Mini 17x11mm 4,05m strieborný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>
        <v>0</v>
      </c>
      <c r="I3587" s="460">
        <v>0</v>
      </c>
      <c r="J3587" s="460">
        <v>30.166260000000001</v>
      </c>
      <c r="K3587" s="460">
        <v>0</v>
      </c>
      <c r="L3587" s="459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/>
      </c>
      <c r="C3589" s="185">
        <f t="shared" si="113"/>
        <v>2.5000000000000001E-4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9.9199999999999997E-2</v>
      </c>
      <c r="L3589" s="459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str">
        <f t="shared" si="112"/>
        <v>SEVROLL 02986 Maxim II spodné vedenie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str">
        <f t="shared" si="112"/>
        <v>SEVROLL Alfa II úchytová lišta 100m oliva new (vzorka)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/>
      </c>
      <c r="C3593" s="185">
        <f t="shared" si="113"/>
        <v>50.301690000000001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>
        <v>1399.0048400000001</v>
      </c>
      <c r="I3593" s="460">
        <v>50.301690000000001</v>
      </c>
      <c r="J3593" s="460">
        <v>188.23258000000001</v>
      </c>
      <c r="K3593" s="460">
        <v>20048.398389999998</v>
      </c>
      <c r="L3593" s="459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/>
      </c>
      <c r="C3594" s="185">
        <f t="shared" si="113"/>
        <v>76.376329999999996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>
        <v>2124.2003399999999</v>
      </c>
      <c r="I3594" s="460">
        <v>76.376329999999996</v>
      </c>
      <c r="J3594" s="460">
        <v>285.87974000000003</v>
      </c>
      <c r="K3594" s="460">
        <v>30440.791539999998</v>
      </c>
      <c r="L3594" s="459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/>
      </c>
      <c r="C3595" s="185">
        <f t="shared" si="113"/>
        <v>42.625019999999999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>
        <v>1185.4992</v>
      </c>
      <c r="I3595" s="460">
        <v>42.625019999999999</v>
      </c>
      <c r="J3595" s="460">
        <v>159.49850000000001</v>
      </c>
      <c r="K3595" s="460">
        <v>16988.761989999999</v>
      </c>
      <c r="L3595" s="459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/>
      </c>
      <c r="C3596" s="185">
        <f t="shared" si="113"/>
        <v>33.178820000000002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>
        <v>922.77868999999998</v>
      </c>
      <c r="I3596" s="460">
        <v>33.178820000000002</v>
      </c>
      <c r="J3596" s="460">
        <v>124.18966</v>
      </c>
      <c r="K3596" s="460">
        <v>13223.85332</v>
      </c>
      <c r="L3596" s="459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bezpečnostná fólia 500mm/400m</v>
      </c>
      <c r="C3597" s="185">
        <f t="shared" si="113"/>
        <v>485.58172000000002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>
        <v>14330.991029999999</v>
      </c>
      <c r="I3597" s="460">
        <v>485.58172000000002</v>
      </c>
      <c r="J3597" s="460">
        <v>1890.3761999999999</v>
      </c>
      <c r="K3597" s="460">
        <v>199019.77697000001</v>
      </c>
      <c r="L3597" s="459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/>
      </c>
      <c r="C3598" s="185">
        <f t="shared" si="113"/>
        <v>2.5500000000000002E-3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>
        <v>7.5060000000000002E-2</v>
      </c>
      <c r="I3598" s="460">
        <v>2.5500000000000002E-3</v>
      </c>
      <c r="J3598" s="460">
        <v>9.7099999999999999E-3</v>
      </c>
      <c r="K3598" s="460">
        <v>0.99795999999999996</v>
      </c>
      <c r="L3598" s="459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/>
      </c>
      <c r="C3599" s="185">
        <f t="shared" si="113"/>
        <v>2.5500000000000002E-3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>
        <v>7.5060000000000002E-2</v>
      </c>
      <c r="I3599" s="460">
        <v>2.5500000000000002E-3</v>
      </c>
      <c r="J3599" s="460">
        <v>9.7099999999999999E-3</v>
      </c>
      <c r="K3599" s="460">
        <v>0.99795999999999996</v>
      </c>
      <c r="L3599" s="459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spodná krycia lišta Simple/Blue 2m (pre lamino 18mm) čierna mat</v>
      </c>
      <c r="C3600" s="185">
        <f t="shared" si="113"/>
        <v>17.331050000000001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7047.3470500000003</v>
      </c>
      <c r="L3600" s="459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spodná krycia lišta Simple/Blue 3m (pre lamino 18mm) čierna mat</v>
      </c>
      <c r="C3601" s="185">
        <f t="shared" si="113"/>
        <v>25.970549999999999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10560.43881</v>
      </c>
      <c r="L3601" s="459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horná vodiaca lišta Simple/Blue 2m (pre lamino 18mm) čierna mat</v>
      </c>
      <c r="C3602" s="185">
        <f t="shared" si="113"/>
        <v>8.8476800000000004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3597.7446500000001</v>
      </c>
      <c r="L3602" s="459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horná vodiaca lišta Simple/Blue 3m (pre lamino 18mm) čierna mat</v>
      </c>
      <c r="C3603" s="185">
        <f t="shared" si="113"/>
        <v>13.27153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5396.6169900000004</v>
      </c>
      <c r="L3603" s="459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spojovacia lišta Simple/Blue H21 3m (pre lamino 18mm) čierna mat</v>
      </c>
      <c r="C3604" s="185">
        <f t="shared" si="113"/>
        <v>14.8589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6042.0946599999997</v>
      </c>
      <c r="L3604" s="459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Era úchytová lišta 18mm 2,70m čierna mat</v>
      </c>
      <c r="C3605" s="185">
        <f t="shared" si="113"/>
        <v>15.89981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6465.3587500000003</v>
      </c>
      <c r="L3605" s="459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úchytová lišta 18mm 2,70m čierna mat</v>
      </c>
      <c r="C3606" s="185">
        <f t="shared" si="113"/>
        <v>16.21208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6592.3378899999998</v>
      </c>
      <c r="L3606" s="459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spodné vedenie 2m čierna mat</v>
      </c>
      <c r="C3607" s="185">
        <f t="shared" si="113"/>
        <v>10.487109999999999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4264.3854499999998</v>
      </c>
      <c r="L3607" s="459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spodné vedenie 3m čierna mat</v>
      </c>
      <c r="C3608" s="185">
        <f t="shared" si="113"/>
        <v>15.74367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6401.8693899999998</v>
      </c>
      <c r="L3608" s="459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spodné vedenie 6m čierna mat</v>
      </c>
      <c r="C3609" s="185">
        <f t="shared" si="113"/>
        <v>31.461320000000001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134.91838000000001</v>
      </c>
      <c r="K3609" s="460">
        <v>12793.156789999999</v>
      </c>
      <c r="L3609" s="459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horné vedenie 2m čierna mat</v>
      </c>
      <c r="C3610" s="185">
        <f t="shared" si="113"/>
        <v>19.621040000000001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7978.5276999999996</v>
      </c>
      <c r="L3610" s="459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horné vedenie 3m čierna mat</v>
      </c>
      <c r="C3611" s="185">
        <f t="shared" si="113"/>
        <v>29.431560000000001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11967.79175</v>
      </c>
      <c r="L3611" s="459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horné vedenie 6m čierna mat</v>
      </c>
      <c r="C3612" s="185">
        <f t="shared" si="113"/>
        <v>58.863120000000002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199.01089999999999</v>
      </c>
      <c r="K3612" s="460">
        <v>23935.583500000001</v>
      </c>
      <c r="L3612" s="459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</v>
      </c>
      <c r="C3613" s="185">
        <f t="shared" si="113"/>
        <v>552.02937999999995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215602.65870999999</v>
      </c>
      <c r="L3613" s="459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</v>
      </c>
      <c r="C3614" s="185">
        <f t="shared" si="113"/>
        <v>580.18046000000004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226597.44734000001</v>
      </c>
      <c r="L3614" s="459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/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/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/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/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úchytová lišta 2,7m strieborn</v>
      </c>
      <c r="C3619" s="185">
        <f t="shared" si="113"/>
        <v>21.442620000000002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8546.2390500000001</v>
      </c>
      <c r="L3619" s="459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úchytová lišta 3m strieborn</v>
      </c>
      <c r="C3620" s="185">
        <f t="shared" si="113"/>
        <v>23.810680000000001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9490.0595200000007</v>
      </c>
      <c r="L3620" s="459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úchytová lišta 2,7m oliva</v>
      </c>
      <c r="C3621" s="185">
        <f t="shared" si="113"/>
        <v>29.769850000000002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11865.16689</v>
      </c>
      <c r="L3621" s="459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úchytová lišta 2,7m oliva</v>
      </c>
      <c r="C3622" s="185">
        <f t="shared" si="113"/>
        <v>26.803280000000001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10682.799000000001</v>
      </c>
      <c r="L3622" s="459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úch.lišta 2,7m strieborná</v>
      </c>
      <c r="C3623" s="185">
        <f t="shared" si="113"/>
        <v>22.639659999999999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9023.3350900000005</v>
      </c>
      <c r="L3623" s="459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úch lišta 2 7m oliva</v>
      </c>
      <c r="C3624" s="185">
        <f t="shared" si="113"/>
        <v>28.31259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11284.35476</v>
      </c>
      <c r="L3624" s="459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úch.lišta 2,7m strieborná</v>
      </c>
      <c r="C3625" s="185">
        <f t="shared" si="113"/>
        <v>22.639659999999999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9023.3350900000005</v>
      </c>
      <c r="L3625" s="459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úch.lišta 2,7m oliva</v>
      </c>
      <c r="C3626" s="185">
        <f t="shared" si="113"/>
        <v>28.31259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11284.35476</v>
      </c>
      <c r="L3626" s="459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úchytová lišta 2,7m čierna mat</v>
      </c>
      <c r="C3627" s="185">
        <f t="shared" si="113"/>
        <v>29.353490000000001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11699.220729999999</v>
      </c>
      <c r="L3627" s="459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úchytová lišta 2,7m čierna mat</v>
      </c>
      <c r="C3628" s="185">
        <f t="shared" si="113"/>
        <v>10.799379999999999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4304.2347499999996</v>
      </c>
      <c r="L3628" s="459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úchytová lišta 2,7m biela mat</v>
      </c>
      <c r="C3629" s="185">
        <f t="shared" si="113"/>
        <v>21.598759999999999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8608.4691000000003</v>
      </c>
      <c r="L3629" s="459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úchytová lišta 2,7m čierna mat</v>
      </c>
      <c r="C3630" s="185">
        <f t="shared" si="113"/>
        <v>30.472460000000002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12145.20156</v>
      </c>
      <c r="L3630" s="459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úchytová lišta 3m čierna mat</v>
      </c>
      <c r="C3631" s="185">
        <f t="shared" si="113"/>
        <v>33.907449999999997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13514.2592</v>
      </c>
      <c r="L3631" s="459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/>
      </c>
      <c r="C3632" s="185">
        <f t="shared" si="113"/>
        <v>26.074649999999998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10392.39273</v>
      </c>
      <c r="L3632" s="459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rámová lišta 2,7m oliva</v>
      </c>
      <c r="C3633" s="185">
        <f t="shared" si="113"/>
        <v>10.61722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4231.6330699999999</v>
      </c>
      <c r="L3633" s="459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rámová lišta 2,7m oliva</v>
      </c>
      <c r="C3634" s="185">
        <f t="shared" si="113"/>
        <v>9.3160900000000009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3713.05062</v>
      </c>
      <c r="L3634" s="459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rámová lišta 2,7m čierna mat</v>
      </c>
      <c r="C3635" s="185">
        <f t="shared" si="113"/>
        <v>10.047330000000001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4003.45687</v>
      </c>
      <c r="L3635" s="459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05982 Vitara úchytová lišta 2,7m čierna mat</v>
      </c>
      <c r="C3636" s="185">
        <f t="shared" si="113"/>
        <v>18.892410000000002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7529.8176999999996</v>
      </c>
      <c r="L3636" s="459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úchytová lišta 2,7m zlatá</v>
      </c>
      <c r="C3637" s="185">
        <f t="shared" si="113"/>
        <v>27.297709999999999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10879.86037</v>
      </c>
      <c r="L3637" s="459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úchytová lišta 3m strieborná</v>
      </c>
      <c r="C3638" s="185">
        <f t="shared" si="113"/>
        <v>27.479869999999998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10952.46205</v>
      </c>
      <c r="L3638" s="459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 úchytová lišta 2,70m oliva</v>
      </c>
      <c r="C3639" s="185">
        <f t="shared" si="113"/>
        <v>9.5763200000000008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3816.7671</v>
      </c>
      <c r="L3639" s="459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/>
      </c>
      <c r="C3640" s="185">
        <f t="shared" si="113"/>
        <v>33.907449999999997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13514.2592</v>
      </c>
      <c r="L3640" s="459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 Lux III úchytová lišta 3m oliva</v>
      </c>
      <c r="C3641" s="185">
        <f t="shared" si="113"/>
        <v>30.34235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12093.343489999999</v>
      </c>
      <c r="L3641" s="459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úchytová lišta 3m zlatá</v>
      </c>
      <c r="C3642" s="185">
        <f t="shared" si="113"/>
        <v>30.34235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12093.343489999999</v>
      </c>
      <c r="L3642" s="459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02336 okrasná lišta S10 3m čierna mat</v>
      </c>
      <c r="C3643" s="185">
        <f t="shared" si="113"/>
        <v>4.4316399999999998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1763.1804299999999</v>
      </c>
      <c r="L3643" s="459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04534 Universal 18 úchytová lišta 2,7m oliva</v>
      </c>
      <c r="C3644" s="185">
        <f t="shared" si="113"/>
        <v>21.013249999999999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8380.2928900000006</v>
      </c>
      <c r="L3644" s="459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profil "U" pre lamino 18mm 3m grafit</v>
      </c>
      <c r="C3645" s="185">
        <f t="shared" si="113"/>
        <v>6.1933800000000003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2468.4526700000001</v>
      </c>
      <c r="L3645" s="459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uholník Mini 17x11mm 1,7m grafit</v>
      </c>
      <c r="C3646" s="185">
        <f t="shared" si="113"/>
        <v>3.17476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1265.3411599999999</v>
      </c>
      <c r="L3646" s="459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uholník Mini 17x11mm 2,35m grafit</v>
      </c>
      <c r="C3647" s="185">
        <f t="shared" si="113"/>
        <v>4.3978200000000003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1752.8088</v>
      </c>
      <c r="L3647" s="459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uholník Mini 17x11mm 3m grafit</v>
      </c>
      <c r="C3648" s="185">
        <f t="shared" si="113"/>
        <v>5.6208799999999997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2240.27646</v>
      </c>
      <c r="L3648" s="459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spodná krycia lišta 1,7m 10mm grafit</v>
      </c>
      <c r="C3649" s="185">
        <f t="shared" si="113"/>
        <v>19.048539999999999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7592.0473700000002</v>
      </c>
      <c r="L3649" s="459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spod.krycia lišta 2,35m 10mm grafit</v>
      </c>
      <c r="C3650" s="185">
        <f t="shared" si="113"/>
        <v>26.30885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10485.73761</v>
      </c>
      <c r="L3650" s="459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spodná krycia lišta 3m 10mm grafit</v>
      </c>
      <c r="C3651" s="185">
        <f t="shared" si="113"/>
        <v>33.67324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13420.91432</v>
      </c>
      <c r="L3651" s="459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horná vodiaca lišta 1,7m grafit</v>
      </c>
      <c r="C3652" s="185">
        <f t="shared" ref="C3652:C3715" si="115">IF($A$2=1,H3652,IF($A$2=2,I3652,IF($A$2=3,J3652,IF($A$2=4,K3652,IF($A$2&gt;4,O3652,"zadat jazyk")))))</f>
        <v>10.487109999999999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4179.7746299999999</v>
      </c>
      <c r="L3652" s="459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horná vod.lišta 2,35m grafit</v>
      </c>
      <c r="C3653" s="185">
        <f t="shared" si="115"/>
        <v>14.52061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5787.3805000000002</v>
      </c>
      <c r="L3653" s="459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horná vodiaca lišta 3m grafit</v>
      </c>
      <c r="C3654" s="185">
        <f t="shared" si="115"/>
        <v>18.528089999999999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7384.61438</v>
      </c>
      <c r="L3654" s="459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spojovacia lišta H10 3m grafit</v>
      </c>
      <c r="C3655" s="185">
        <f t="shared" si="115"/>
        <v>15.82174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6305.9629800000002</v>
      </c>
      <c r="L3655" s="459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spojovacia lišta H18 3m grafit</v>
      </c>
      <c r="C3656" s="185">
        <f t="shared" si="115"/>
        <v>15.587540000000001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6212.6180999999997</v>
      </c>
      <c r="L3656" s="459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úchytová lišta 18mm 2,7m grafit</v>
      </c>
      <c r="C3657" s="185">
        <f t="shared" si="115"/>
        <v>16.446280000000002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6554.8824199999999</v>
      </c>
      <c r="L3657" s="459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úch.lišta 2,7m čierna grafit</v>
      </c>
      <c r="C3658" s="185">
        <f t="shared" si="115"/>
        <v>21.598759999999999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8608.4691000000003</v>
      </c>
      <c r="L3658" s="459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spodné vedenie 1,7m grafit</v>
      </c>
      <c r="C3659" s="185">
        <f t="shared" si="115"/>
        <v>10.851419999999999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4324.9779799999997</v>
      </c>
      <c r="L3659" s="459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spodné vedenie 2,35m grafit</v>
      </c>
      <c r="C3660" s="185">
        <f t="shared" si="115"/>
        <v>14.91095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5942.9550600000002</v>
      </c>
      <c r="L3660" s="459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spodné vedenie 3m grafit</v>
      </c>
      <c r="C3661" s="185">
        <f t="shared" si="115"/>
        <v>18.94445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7550.5609299999996</v>
      </c>
      <c r="L3661" s="459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spodné vedenie 4,05m grafit</v>
      </c>
      <c r="C3662" s="185">
        <f t="shared" si="115"/>
        <v>25.658280000000001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10226.44657</v>
      </c>
      <c r="L3662" s="459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spodné vedenie 6m grafit</v>
      </c>
      <c r="C3663" s="185">
        <f t="shared" si="115"/>
        <v>37.914929999999998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143.60579999999999</v>
      </c>
      <c r="K3663" s="460">
        <v>15111.493469999999</v>
      </c>
      <c r="L3663" s="459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horné vedenie 1,7m grafit</v>
      </c>
      <c r="C3664" s="185">
        <f t="shared" si="115"/>
        <v>18.39798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7332.7563300000002</v>
      </c>
      <c r="L3664" s="459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horné vedenie 2,35m grafit</v>
      </c>
      <c r="C3665" s="185">
        <f t="shared" si="115"/>
        <v>25.450099999999999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10143.473319999999</v>
      </c>
      <c r="L3665" s="459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horné vedenie 3m grafit</v>
      </c>
      <c r="C3666" s="185">
        <f t="shared" si="115"/>
        <v>32.476199999999999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12943.81868</v>
      </c>
      <c r="L3666" s="459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horné vedenie  4,05m grafit</v>
      </c>
      <c r="C3667" s="185">
        <f t="shared" si="115"/>
        <v>43.842869999999998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17476.229630000002</v>
      </c>
      <c r="L3667" s="459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horné vedenie 6m grafit</v>
      </c>
      <c r="C3668" s="185">
        <f t="shared" si="115"/>
        <v>64.95241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263.56799999999998</v>
      </c>
      <c r="K3668" s="460">
        <v>25887.637350000001</v>
      </c>
      <c r="L3668" s="459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maska Elegant II 1,7m grafit</v>
      </c>
      <c r="C3669" s="185">
        <f t="shared" si="115"/>
        <v>3.3308900000000001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1327.57123</v>
      </c>
      <c r="L3669" s="459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maska Elegant II 2,35m grafit</v>
      </c>
      <c r="C3670" s="185">
        <f t="shared" si="115"/>
        <v>4.6059999999999999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1835.78208</v>
      </c>
      <c r="L3670" s="459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maska Elegant II 3m grafit</v>
      </c>
      <c r="C3671" s="185">
        <f t="shared" si="115"/>
        <v>5.8811099999999996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2343.9929499999998</v>
      </c>
      <c r="L3671" s="459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maska Elegant II 4,05m grafit</v>
      </c>
      <c r="C3672" s="185">
        <f t="shared" si="115"/>
        <v>7.93689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3163.3533000000002</v>
      </c>
      <c r="L3672" s="459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maska Elegant II 6m grafit</v>
      </c>
      <c r="C3673" s="185">
        <f t="shared" si="115"/>
        <v>11.762219999999999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43.084800000000001</v>
      </c>
      <c r="K3673" s="460">
        <v>4687.9854999999998</v>
      </c>
      <c r="L3673" s="459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úchytová lišta 2,7m oliva</v>
      </c>
      <c r="C3674" s="185">
        <f t="shared" si="115"/>
        <v>26.803280000000001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10682.799000000001</v>
      </c>
      <c r="L3674" s="459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úchytová lišta 2,7m oliva</v>
      </c>
      <c r="C3675" s="185">
        <f t="shared" si="115"/>
        <v>29.769850000000002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11865.16689</v>
      </c>
      <c r="L3675" s="459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úchytová lišta 2,7m strieborn</v>
      </c>
      <c r="C3676" s="185">
        <f t="shared" si="115"/>
        <v>21.442620000000002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8546.2390500000001</v>
      </c>
      <c r="L3676" s="459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úchytová lišta 3m strieborn</v>
      </c>
      <c r="C3677" s="185">
        <f t="shared" si="115"/>
        <v>23.810680000000001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9490.0595200000007</v>
      </c>
      <c r="L3677" s="459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úch lišta 2 7m oliva</v>
      </c>
      <c r="C3678" s="185">
        <f t="shared" si="115"/>
        <v>28.31259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11284.35476</v>
      </c>
      <c r="L3678" s="459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úch.lišta 2,7m strieborná</v>
      </c>
      <c r="C3679" s="185">
        <f t="shared" si="115"/>
        <v>22.639659999999999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9023.3350900000005</v>
      </c>
      <c r="L3679" s="459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úch.lišta 2,7m oliva</v>
      </c>
      <c r="C3680" s="185">
        <f t="shared" si="115"/>
        <v>28.31259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11284.35476</v>
      </c>
      <c r="L3680" s="459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úchytová lišta 2,7m čierna mat</v>
      </c>
      <c r="C3681" s="185">
        <f t="shared" si="115"/>
        <v>29.353490000000001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11699.220729999999</v>
      </c>
      <c r="L3681" s="459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úch.lišta 2,7m strieborná</v>
      </c>
      <c r="C3682" s="185">
        <f t="shared" si="115"/>
        <v>22.639659999999999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9023.3350900000005</v>
      </c>
      <c r="L3682" s="459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spodná krycia lišta 1,7m 18mm oliva</v>
      </c>
      <c r="C3683" s="185">
        <f t="shared" si="115"/>
        <v>25.580220000000001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10195.33136</v>
      </c>
      <c r="L3683" s="459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05913 GM 18 spodná krycí lišta 2,35m 18mm</v>
      </c>
      <c r="C3684" s="185">
        <f t="shared" si="115"/>
        <v>35.33869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14084.70012</v>
      </c>
      <c r="L3684" s="459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spodná krycia lišta 3m 18mm oliva</v>
      </c>
      <c r="C3685" s="185">
        <f t="shared" si="115"/>
        <v>45.123190000000001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17984.4401</v>
      </c>
      <c r="L3685" s="459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spodná krycia lišta 1,7m 18mm čierna mat</v>
      </c>
      <c r="C3686" s="185">
        <f t="shared" si="115"/>
        <v>27.479869999999998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10952.46205</v>
      </c>
      <c r="L3686" s="459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spodná krycí lišta 2,35m 18mm čierna mat</v>
      </c>
      <c r="C3687" s="185">
        <f t="shared" si="115"/>
        <v>37.966970000000003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15132.23668</v>
      </c>
      <c r="L3687" s="459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spodná krycia lišta 3m 18mm čierna mat</v>
      </c>
      <c r="C3688" s="185">
        <f t="shared" si="115"/>
        <v>48.4801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19322.38294</v>
      </c>
      <c r="L3688" s="459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spodná krycia lišta 1,7m 18mm strieborná</v>
      </c>
      <c r="C3689" s="185">
        <f t="shared" si="115"/>
        <v>21.13035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8421.7793299999994</v>
      </c>
      <c r="L3689" s="459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spod.krycia lišta 2,35m 18mm strieborná</v>
      </c>
      <c r="C3690" s="185">
        <f t="shared" si="115"/>
        <v>29.19736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11636.990680000001</v>
      </c>
      <c r="L3690" s="459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spod.krycia lišta 3m 18mm strieborná</v>
      </c>
      <c r="C3691" s="185">
        <f t="shared" si="115"/>
        <v>37.290390000000002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14862.573640000001</v>
      </c>
      <c r="L3691" s="459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vodiaca lišta 1,7m oliva</v>
      </c>
      <c r="C3692" s="185">
        <f t="shared" si="115"/>
        <v>17.669350000000001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7042.3500599999998</v>
      </c>
      <c r="L3692" s="459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vodiaca lišta 2,35m oliva</v>
      </c>
      <c r="C3693" s="185">
        <f t="shared" si="115"/>
        <v>24.383179999999999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9718.2357200000006</v>
      </c>
      <c r="L3693" s="459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vodiaca lišta 3m oliva</v>
      </c>
      <c r="C3694" s="185">
        <f t="shared" si="115"/>
        <v>31.149049999999999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12414.864600000001</v>
      </c>
      <c r="L3694" s="459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vodiaca lišta 1,7m čierna mat</v>
      </c>
      <c r="C3695" s="185">
        <f t="shared" si="115"/>
        <v>17.955590000000001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7156.4381700000004</v>
      </c>
      <c r="L3695" s="459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vodiaca lišta 2,35m čierna mat</v>
      </c>
      <c r="C3696" s="185">
        <f t="shared" si="115"/>
        <v>24.825559999999999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9894.5534900000002</v>
      </c>
      <c r="L3696" s="459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vodiaca lišta 3m čierna mat</v>
      </c>
      <c r="C3697" s="185">
        <f t="shared" si="115"/>
        <v>31.695530000000002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12632.6692</v>
      </c>
      <c r="L3697" s="459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vodiaca lišta 1,7m strieborná</v>
      </c>
      <c r="C3698" s="185">
        <f t="shared" si="115"/>
        <v>14.59868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5818.4953400000004</v>
      </c>
      <c r="L3698" s="459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vod. Lišta 2,35m strieborná</v>
      </c>
      <c r="C3699" s="185">
        <f t="shared" si="115"/>
        <v>20.141490000000001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8027.6565700000001</v>
      </c>
      <c r="L3699" s="459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VOD.LIŠTA 3 M STRIEBORNA</v>
      </c>
      <c r="C3700" s="185">
        <f t="shared" si="115"/>
        <v>25.710329999999999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10247.1898</v>
      </c>
      <c r="L3700" s="459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spojovacia lišta H18 3m oliva</v>
      </c>
      <c r="C3701" s="185">
        <f t="shared" si="115"/>
        <v>15.17118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6046.67155</v>
      </c>
      <c r="L3701" s="459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spojovacia lišta H18 3m čierna mat</v>
      </c>
      <c r="C3702" s="185">
        <f t="shared" si="115"/>
        <v>17.565259999999999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7000.8636200000001</v>
      </c>
      <c r="L3702" s="459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SPOJ.LIŠTA H18 3m str.</v>
      </c>
      <c r="C3703" s="185">
        <f t="shared" si="115"/>
        <v>12.62096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5030.2502199999999</v>
      </c>
      <c r="L3703" s="459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spojovacia lišta H25 3m oliva</v>
      </c>
      <c r="C3704" s="185">
        <f t="shared" si="115"/>
        <v>28.39066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11315.469569999999</v>
      </c>
      <c r="L3704" s="459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spojovacia lišta H25 3m čierna mat</v>
      </c>
      <c r="C3705" s="185">
        <f t="shared" si="115"/>
        <v>28.859059999999999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11502.15936</v>
      </c>
      <c r="L3705" s="459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SPOJ.LIŠTA H25 3m str.</v>
      </c>
      <c r="C3706" s="185">
        <f t="shared" si="115"/>
        <v>23.446359999999999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9344.8561699999991</v>
      </c>
      <c r="L3706" s="459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board horný vozík 18mm - 2ks</v>
      </c>
      <c r="C3707" s="185">
        <f t="shared" si="115"/>
        <v>4.8141800000000003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1973.1330399999999</v>
      </c>
      <c r="L3707" s="459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05689 GM 18 horný vozík 18mm - 2ks</v>
      </c>
      <c r="C3708" s="185">
        <f t="shared" si="115"/>
        <v>4.8141800000000003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1973.1330399999999</v>
      </c>
      <c r="L3708" s="459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05691 GM 18 horný vozík 18mm - 2ks</v>
      </c>
      <c r="C3709" s="185">
        <f t="shared" si="115"/>
        <v>5.7509899999999998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2357.0937899999999</v>
      </c>
      <c r="L3709" s="459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vzorkovník Úchytkové lišty 2023 - šanon</v>
      </c>
      <c r="C3710" s="185">
        <f t="shared" si="115"/>
        <v>39.99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799</v>
      </c>
      <c r="I3710" s="460">
        <v>39.99</v>
      </c>
      <c r="J3710" s="460">
        <v>150</v>
      </c>
      <c r="K3710" s="460">
        <v>11990</v>
      </c>
      <c r="L3710" s="459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horná vodiaca lišta 1,7m biela mat</v>
      </c>
      <c r="C3711" s="185">
        <f t="shared" si="115"/>
        <v>10.487109999999999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4179.7746299999999</v>
      </c>
      <c r="L3711" s="459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horná vodiaca lišta 2,35m biela mat</v>
      </c>
      <c r="C3712" s="185">
        <f t="shared" si="115"/>
        <v>14.52061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5787.3805000000002</v>
      </c>
      <c r="L3712" s="459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00169 horná vodiaca lišta 3m biela mat</v>
      </c>
      <c r="C3713" s="185">
        <f t="shared" si="115"/>
        <v>18.528089999999999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7384.61438</v>
      </c>
      <c r="L3713" s="459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Gemini 10 spodná krycia lišta 1,7m 10mm biela mat</v>
      </c>
      <c r="C3714" s="185">
        <f t="shared" si="115"/>
        <v>19.048539999999999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7592.0473700000002</v>
      </c>
      <c r="L3714" s="459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Gemini 10 spodná krycia lišta 2,35m 10mm biela mat</v>
      </c>
      <c r="C3715" s="185">
        <f t="shared" si="115"/>
        <v>26.30885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10485.73761</v>
      </c>
      <c r="L3715" s="459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spodná krycia lišta 3m 10mm biela mat</v>
      </c>
      <c r="C3716" s="185">
        <f t="shared" ref="C3716:C3779" si="117">IF($A$2=1,H3716,IF($A$2=2,I3716,IF($A$2=3,J3716,IF($A$2=4,K3716,IF($A$2&gt;4,O3716,"zadat jazyk")))))</f>
        <v>33.67324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13420.91432</v>
      </c>
      <c r="L3716" s="459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spojovacia lišta H10 3m biela mat</v>
      </c>
      <c r="C3717" s="185">
        <f t="shared" si="117"/>
        <v>15.82174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6305.9629800000002</v>
      </c>
      <c r="L3717" s="459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úch.lišta 2,7m čierna štrukturálna</v>
      </c>
      <c r="C3718" s="185">
        <f t="shared" si="117"/>
        <v>21.598759999999999</v>
      </c>
      <c r="D3718" s="407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Gemini 10 spodná krycia lišta 1,7m 10mm čierna štrukturálna</v>
      </c>
      <c r="C3719" s="185">
        <f t="shared" si="117"/>
        <v>19.048539999999999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Gemini 10 spodná krycia lišta 2,35m 10mm čierna štrukturálna</v>
      </c>
      <c r="C3720" s="185">
        <f t="shared" si="117"/>
        <v>26.30885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Gemini 10 spodná krycia lišta 3m 10mm čierna štrukturálna</v>
      </c>
      <c r="C3721" s="185">
        <f t="shared" si="117"/>
        <v>33.67324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horná vodiaca lišta 1,7m čierna štrukturálna</v>
      </c>
      <c r="C3722" s="185">
        <f t="shared" si="117"/>
        <v>10.487109999999999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horná vodiaca lišta 2,35m čierna štrukturálna</v>
      </c>
      <c r="C3723" s="185">
        <f t="shared" si="117"/>
        <v>14.52061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horná vodiaca lišta 3m čierna štrukturálna</v>
      </c>
      <c r="C3724" s="185">
        <f t="shared" si="117"/>
        <v>18.528089999999999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spojovacia lišta H10 3m čierna štrukturálna</v>
      </c>
      <c r="C3725" s="185">
        <f t="shared" si="117"/>
        <v>15.82174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spodné vedenie 1,7m čierna štrukturálna</v>
      </c>
      <c r="C3726" s="185">
        <f t="shared" si="117"/>
        <v>10.851419999999999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Elegant II spodné vedenie 2,35m čierna štrukturálna</v>
      </c>
      <c r="C3727" s="185">
        <f t="shared" si="117"/>
        <v>14.91095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spodné vedenie 3m čierna štrukturálna</v>
      </c>
      <c r="C3728" s="185">
        <f t="shared" si="117"/>
        <v>18.94445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spodné vedenie 4,05m čierna štrukturálna</v>
      </c>
      <c r="C3729" s="185">
        <f t="shared" si="117"/>
        <v>25.658280000000001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spodné vedenie 6m čierna štrukturálna</v>
      </c>
      <c r="C3730" s="185">
        <f t="shared" si="117"/>
        <v>37.914929999999998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horné  vedenie 1,7m čierna štrukturálna</v>
      </c>
      <c r="C3731" s="185">
        <f t="shared" si="117"/>
        <v>18.39798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horné vedenie 2,35m čierna štrukturálna</v>
      </c>
      <c r="C3732" s="185">
        <f t="shared" si="117"/>
        <v>25.450099999999999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horné  vedenie 3m čierna štrukturálna</v>
      </c>
      <c r="C3733" s="185">
        <f t="shared" si="117"/>
        <v>32.476199999999999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Gemini horné vedenie  4,05m čierna štrukturálna</v>
      </c>
      <c r="C3734" s="185">
        <f t="shared" si="117"/>
        <v>43.848080000000003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horné vedenie 6m čierna štrukturálna</v>
      </c>
      <c r="C3735" s="185">
        <f t="shared" si="117"/>
        <v>64.95241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maska Elegant II 1,7m čierna štrukturálna</v>
      </c>
      <c r="C3736" s="185">
        <f t="shared" si="117"/>
        <v>3.3308900000000001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maska Elegant II 2,35m čierna štrukturálna</v>
      </c>
      <c r="C3737" s="185">
        <f t="shared" si="117"/>
        <v>4.6059999999999999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maska Elegant II 3m čierna štrukturálna</v>
      </c>
      <c r="C3738" s="185">
        <f t="shared" si="117"/>
        <v>5.8811099999999996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maska Elegant II 4,05m čierna štrukturálna</v>
      </c>
      <c r="C3739" s="185">
        <f t="shared" si="117"/>
        <v>7.93689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maska Elegant II 6m čierna štrukturálna</v>
      </c>
      <c r="C3740" s="185">
        <f t="shared" si="117"/>
        <v>11.762219999999999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úchytová lišta 2,7m čierna štrukturálna</v>
      </c>
      <c r="C3741" s="185">
        <f t="shared" si="117"/>
        <v>24.565329999999999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Gemini 10 spodná krycia lišta 1,7m 10mm čierna štrukturálna</v>
      </c>
      <c r="C3742" s="185">
        <f t="shared" si="117"/>
        <v>19.048539999999999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Gemini 10 spodná krycia lišta 2,35m 10mm čierna štrukturálna</v>
      </c>
      <c r="C3743" s="185">
        <f t="shared" si="117"/>
        <v>26.30885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Gemini 10 spodná krycia lišta 3m 10mm čierna štrukturálna</v>
      </c>
      <c r="C3744" s="185">
        <f t="shared" si="117"/>
        <v>33.67324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horná vodiaca lišta 1,7m čierna štrukturálna</v>
      </c>
      <c r="C3745" s="185">
        <f t="shared" si="117"/>
        <v>10.487109999999999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horná vodiaca lišta 2,35m čierna štrukturálna</v>
      </c>
      <c r="C3746" s="185">
        <f t="shared" si="117"/>
        <v>14.52061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horná vodiaca lišta 3m čierna štrukturálna</v>
      </c>
      <c r="C3747" s="185">
        <f t="shared" si="117"/>
        <v>18.528089999999999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spojovacia lišta H10 3m čierna štrukturálna</v>
      </c>
      <c r="C3748" s="185">
        <f t="shared" si="117"/>
        <v>15.82174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spodné vedenie 1,7m čierna štrukturálna</v>
      </c>
      <c r="C3749" s="185">
        <f t="shared" si="117"/>
        <v>10.851419999999999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Elegant II spodné vedenie 2,35m čierna štrukturálna</v>
      </c>
      <c r="C3750" s="185">
        <f t="shared" si="117"/>
        <v>14.91095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spodné vedenie 3m čierna štrukturálna</v>
      </c>
      <c r="C3751" s="185">
        <f t="shared" si="117"/>
        <v>18.94445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spodné vedenie 4,05m čierna štrukturálna</v>
      </c>
      <c r="C3752" s="185">
        <f t="shared" si="117"/>
        <v>25.658280000000001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spodné vedenie 6m čierna štrukturálna</v>
      </c>
      <c r="C3753" s="185">
        <f t="shared" si="117"/>
        <v>37.914929999999998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horné  vedenie 1,7m čierna štrukturálna</v>
      </c>
      <c r="C3754" s="185">
        <f t="shared" si="117"/>
        <v>18.39798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horné vedenie 2,35m čierna štrukturálna</v>
      </c>
      <c r="C3755" s="185">
        <f t="shared" si="117"/>
        <v>25.450099999999999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horné  vedenie 3m čierna štrukturálna</v>
      </c>
      <c r="C3756" s="185">
        <f t="shared" si="117"/>
        <v>32.476199999999999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Gemini horné vedenie  4,05m čierna štrukturálna</v>
      </c>
      <c r="C3757" s="185">
        <f t="shared" si="117"/>
        <v>43.848080000000003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horné vedenie 6m čierna štrukturálna</v>
      </c>
      <c r="C3758" s="185">
        <f t="shared" si="117"/>
        <v>64.95241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maska Elegant II 1,7m čierna štrukturálna</v>
      </c>
      <c r="C3759" s="185">
        <f t="shared" si="117"/>
        <v>3.3308900000000001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maska Elegant II 2,35m čierna štrukturálna</v>
      </c>
      <c r="C3760" s="185">
        <f t="shared" si="117"/>
        <v>4.6059999999999999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maska Elegant II 3m čierna štrukturálna</v>
      </c>
      <c r="C3761" s="185">
        <f t="shared" si="117"/>
        <v>5.8811099999999996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maska Elegant II 4,05m čierna štrukturálna</v>
      </c>
      <c r="C3762" s="185">
        <f t="shared" si="117"/>
        <v>7.93689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maska Elegant II 6m čierna štrukturálna</v>
      </c>
      <c r="C3763" s="185">
        <f t="shared" si="117"/>
        <v>11.762219999999999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úchytková lišta 16/18mm 2,7m čierna štrukturálna</v>
      </c>
      <c r="C3764" s="185">
        <f t="shared" si="117"/>
        <v>16.446280000000002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uholník Mini 17x11mm 1,7m čierna štrukturálna</v>
      </c>
      <c r="C3765" s="185">
        <f t="shared" si="117"/>
        <v>3.17476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uholník17x11mm 2,35m čierna štrukturálna</v>
      </c>
      <c r="C3766" s="185">
        <f t="shared" si="117"/>
        <v>4.3978200000000003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uholník Mini 17x11mm 3m čierna štrukturálna</v>
      </c>
      <c r="C3767" s="185">
        <f t="shared" si="117"/>
        <v>5.6208799999999997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spojovacia  lišta H18 3m čierna štrukturálna</v>
      </c>
      <c r="C3768" s="185">
        <f t="shared" si="117"/>
        <v>15.587540000000001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spodné vedenie 1,7m čierna štrukturálna</v>
      </c>
      <c r="C3769" s="185">
        <f t="shared" si="117"/>
        <v>10.851419999999999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Elegant II spodné vedenie 2,35m čierna štrukturálna</v>
      </c>
      <c r="C3770" s="185">
        <f t="shared" si="117"/>
        <v>14.91095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spodné vedenie 3m čierna štrukturálna</v>
      </c>
      <c r="C3771" s="185">
        <f t="shared" si="117"/>
        <v>18.94445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spodné vedenie 4,05m čierna štrukturálna</v>
      </c>
      <c r="C3772" s="185">
        <f t="shared" si="117"/>
        <v>25.658280000000001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spodné vedenie 6m čierna štrukturálna</v>
      </c>
      <c r="C3773" s="185">
        <f t="shared" si="117"/>
        <v>37.914929999999998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horné  vedenie 1,7m čierna štrukturálna</v>
      </c>
      <c r="C3774" s="185">
        <f t="shared" si="117"/>
        <v>18.39798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horné vedenie 2,35m čierna štrukturálna</v>
      </c>
      <c r="C3775" s="185">
        <f t="shared" si="117"/>
        <v>25.450099999999999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horné  vedenie 3m čierna štrukturálna</v>
      </c>
      <c r="C3776" s="185">
        <f t="shared" si="117"/>
        <v>32.476199999999999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Gemini horné vedenie  4,05m čierna štrukturálna</v>
      </c>
      <c r="C3777" s="185">
        <f t="shared" si="117"/>
        <v>43.848080000000003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horné vedenie 6m čierna štrukturálna</v>
      </c>
      <c r="C3778" s="185">
        <f t="shared" si="117"/>
        <v>64.95241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maska Elegant II 1,7m čierna štrukturálna</v>
      </c>
      <c r="C3779" s="185">
        <f t="shared" si="117"/>
        <v>3.3308900000000001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maska Elegant II 2,35m čierna štrukturálna</v>
      </c>
      <c r="C3780" s="185">
        <f>IF($A$2=1,H3780,IF($A$2=2,I3780,IF($A$2=3,J3780,IF($A$2=4,K3780,IF($A$2&gt;4,O3780,"zadat jazyk")))))</f>
        <v>4.6059999999999999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maska Elegant II 3m čierna štrukturálna</v>
      </c>
      <c r="C3781" s="185">
        <f>IF($A$2=1,H3781,IF($A$2=2,I3781,IF($A$2=3,J3781,IF($A$2=4,K3781,IF($A$2&gt;4,O3781,"zadat jazyk")))))</f>
        <v>5.8811099999999996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maska Elegant II 4,05m čierna štrukturálna</v>
      </c>
      <c r="C3782" s="185">
        <f>IF($A$2=1,H3782,IF($A$2=2,I3782,IF($A$2=3,J3782,IF($A$2=4,K3782,IF($A$2&gt;4,O3782,"zadat jazyk")))))</f>
        <v>7.93689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maska Elegant II 6m čierna štrukturálna</v>
      </c>
      <c r="C3783" s="185">
        <f>IF($A$2=1,H3783,IF($A$2=2,I3783,IF($A$2=3,J3783,IF($A$2=4,K3783,IF($A$2&gt;4,O3783,"zadat jazyk")))))</f>
        <v>11.762219999999999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horné  vedenie 6m zlatá/mosadz</v>
      </c>
      <c r="C3784" s="185">
        <f t="shared" ref="C3784:C3818" si="119">IF($A$2=1,H3784,IF($A$2=2,I3784,IF($A$2=3,J3784,IF($A$2=4,K3784,IF($A$2&gt;4,O3784,"zadat jazyk")))))</f>
        <v>62.454239999999999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úchytková lišta 16/18mm 2,7m zlatá/mosadz</v>
      </c>
      <c r="C3785" s="185">
        <f t="shared" si="119"/>
        <v>15.925829999999999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16mm úchytová lišta 2,7m zlatá/mosadz</v>
      </c>
      <c r="C3786" s="185">
        <f t="shared" si="119"/>
        <v>10.61722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18mm úchytová lišta 2,7m zlatá/mosadz</v>
      </c>
      <c r="C3787" s="185">
        <f t="shared" si="119"/>
        <v>10.61722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maska Elegant II 1,7m zlatá/mosadz</v>
      </c>
      <c r="C3788" s="185">
        <f t="shared" si="119"/>
        <v>3.20078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maska Elegant II 2,35m zlatá/mosadz</v>
      </c>
      <c r="C3789" s="185">
        <f t="shared" si="119"/>
        <v>4.4238400000000002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maska Elegant II 3m zlatá/mosadz</v>
      </c>
      <c r="C3790" s="185">
        <f t="shared" si="119"/>
        <v>5.67293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maska Elegant II 4,05m zlatá/mosadz</v>
      </c>
      <c r="C3791" s="185">
        <f t="shared" si="119"/>
        <v>7.6506400000000001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maska Elegant II 6m zlatá/mosadz</v>
      </c>
      <c r="C3792" s="185">
        <f t="shared" si="119"/>
        <v>11.31983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spodné vedenie 6m zlatá/mosadz</v>
      </c>
      <c r="C3793" s="185">
        <f t="shared" si="119"/>
        <v>36.691870000000002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e">
        <f t="shared" si="118"/>
        <v>#N/A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e">
        <f t="shared" si="118"/>
        <v>#N/A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spodné vedenie 1,7m zlatá/mosadz</v>
      </c>
      <c r="C3796" s="185">
        <f t="shared" si="119"/>
        <v>10.409039999999999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spodné vedenie 2,35m zlatá/mosadz</v>
      </c>
      <c r="C3797" s="185">
        <f t="shared" si="119"/>
        <v>14.36448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spodné vedenie 3m zlatá/mosadz</v>
      </c>
      <c r="C3798" s="185">
        <f t="shared" si="119"/>
        <v>18.345929999999999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spodné vedenie 4,05m zlatá/mosadz</v>
      </c>
      <c r="C3799" s="185">
        <f t="shared" si="119"/>
        <v>24.773520000000001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spojovacia  lišta H18 3m zlatá/mosadz</v>
      </c>
      <c r="C3800" s="185">
        <f t="shared" si="119"/>
        <v>14.98902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horné  vedenie 1,7m zlatá/mosadz</v>
      </c>
      <c r="C3801" s="185">
        <f t="shared" si="119"/>
        <v>17.69537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horné  vedenie 2,35m zlatá/mosadz</v>
      </c>
      <c r="C3802" s="185">
        <f t="shared" si="119"/>
        <v>24.46124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horné  vedenie 3m zlatá/mosadz</v>
      </c>
      <c r="C3803" s="185">
        <f t="shared" si="119"/>
        <v>31.227119999999999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horné  vedenie 4,05m zlatá/mosadz</v>
      </c>
      <c r="C3804" s="185">
        <f t="shared" si="119"/>
        <v>42.156610000000001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uholník Mini 17x11mm 1,7m zlatá/mosadz</v>
      </c>
      <c r="C3805" s="185">
        <f t="shared" si="119"/>
        <v>3.0706699999999998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uholník Mini 17x11mm 2,35m zlatá/mosadz</v>
      </c>
      <c r="C3806" s="185">
        <f t="shared" si="119"/>
        <v>4.2416799999999997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uholník Mini 17x11mm 3m zlatá/mosadz</v>
      </c>
      <c r="C3807" s="185">
        <f t="shared" si="119"/>
        <v>5.3866800000000001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06813 - horná vodiaca lišta 1,7m zlatá/mosadz</v>
      </c>
      <c r="C3808" s="185">
        <f t="shared" si="119"/>
        <v>9.6283600000000007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horná vodiaca lišta 2,35m zlatá/mosadz</v>
      </c>
      <c r="C3809" s="185">
        <f t="shared" si="119"/>
        <v>13.349589999999999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horná vodiaca lišta 3m zlatá/mosadz</v>
      </c>
      <c r="C3810" s="185">
        <f t="shared" si="119"/>
        <v>17.044799999999999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spodná krycia lišta 1,7m 10mm zlatá/mosadz</v>
      </c>
      <c r="C3811" s="185">
        <f t="shared" si="119"/>
        <v>17.929569999999998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spodná krycia lišta 2,35m 10mm zlatá/mosadz</v>
      </c>
      <c r="C3812" s="185">
        <f t="shared" si="119"/>
        <v>24.72147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spodná krycia lišta 3m 10mm zlatá/mosadz</v>
      </c>
      <c r="C3813" s="185">
        <f t="shared" si="119"/>
        <v>31.64348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spojovacia lišta H10 3m zlatá/mosadz</v>
      </c>
      <c r="C3814" s="185">
        <f t="shared" si="119"/>
        <v>15.22322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profil "U" pre lamino 18mm 3m zlatá/mosadz</v>
      </c>
      <c r="C3815" s="185">
        <f t="shared" si="119"/>
        <v>5.9591799999999999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úchytová lišta 2,7m zlatá/mosadz</v>
      </c>
      <c r="C3816" s="185">
        <f t="shared" si="119"/>
        <v>20.792059999999999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Gemini úchytová lišta 2,7m zlatá/mosadz</v>
      </c>
      <c r="C3817" s="185">
        <f t="shared" si="119"/>
        <v>23.628520000000002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úchytová lišta 2,7m zlatá/mosadz</v>
      </c>
      <c r="C3818" s="185">
        <f t="shared" si="119"/>
        <v>23.524429999999999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5.7109375" style="5" hidden="1" customWidth="1"/>
    <col min="11" max="11" width="6.710937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8" width="10.85546875" style="4" hidden="1" customWidth="1"/>
    <col min="19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6578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spodný profil:</v>
      </c>
      <c r="B29" s="15" t="str">
        <f>IFERROR((VLOOKUP(N5,data!C4:D108,2,0)),"N/A")</f>
        <v>N/A</v>
      </c>
      <c r="C29" s="23" t="str">
        <f>IF(B29=data!D64,texty!A239,+VLOOKUP(B29,cennik!A:G,2,FALSE))</f>
        <v> v tejto farbe a dĺžke sa daný profil nevyrába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 v tejto farbe a dĺžke sa daný profil nevyrába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dorazový kartáč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horný profil rámu (vodiaca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">
      <c r="A37" s="320" t="str">
        <f>+System10!A36</f>
        <v>horný profil rámu (vodiaca lišta)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">
      <c r="A38" s="320" t="str">
        <f>+System10!A38</f>
        <v>horizontálny spodný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">
      <c r="A39" s="320" t="str">
        <f>+System10!A39</f>
        <v>horizontálny spodný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spojovací profil H10-3metre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spojovací profil H30-3metre</v>
      </c>
      <c r="B53" s="15" t="str">
        <f>IFERROR(VLOOKUP(P7,data!C508:D516,2,0),"N/A")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1">
        <v>129677</v>
      </c>
      <c r="C65" s="472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472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zlatá/mosadz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">
      <c r="L72" s="4" t="str">
        <f>data!J8</f>
        <v>kart. tm. oliva</v>
      </c>
    </row>
    <row r="73" spans="1:14" ht="12.75" hidden="1" customHeight="1" x14ac:dyDescent="0.2">
      <c r="L73" s="4" t="str">
        <f>data!J9</f>
        <v>kart. čierna</v>
      </c>
    </row>
    <row r="74" spans="1:14" ht="12.75" hidden="1" customHeight="1" x14ac:dyDescent="0.2">
      <c r="L74" s="4" t="str">
        <f>data!J15</f>
        <v>biela lesk</v>
      </c>
    </row>
    <row r="75" spans="1:14" ht="12.75" hidden="1" customHeight="1" x14ac:dyDescent="0.2">
      <c r="L75" s="4" t="str">
        <f>data!J16</f>
        <v>čierna lesk</v>
      </c>
    </row>
    <row r="76" spans="1:14" ht="12.75" hidden="1" customHeight="1" x14ac:dyDescent="0.2">
      <c r="L76" s="4" t="str">
        <f>data!J17</f>
        <v>čierna mat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>biela mat</v>
      </c>
    </row>
    <row r="79" spans="1:14" ht="12.75" hidden="1" customHeight="1" x14ac:dyDescent="0.2">
      <c r="L79" s="4" t="str">
        <f>data!J22</f>
        <v>čierna štrukturálna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5" t="s">
        <v>829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dĺžka vodiacej a krycej lišty krídla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">
      <c r="A20" s="6"/>
      <c r="B20" s="376" t="str">
        <f>texty!A242</f>
        <v>dilatácia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+'Romeo II'!B27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spodné vozíky (sada)</v>
      </c>
      <c r="B32" s="15">
        <f>IF(F4=M67,328321,229441)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spojovací profil H30-3metre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zámok posuvných dverí</v>
      </c>
      <c r="B54" s="15">
        <v>363019</v>
      </c>
      <c r="C54" s="23" t="str">
        <f>+VLOOKUP(B54,cennik!A:G,2,FALSE)</f>
        <v>SEVROLL 20369 zámok na posuvné dvere pre madlo Karat a Prosper</v>
      </c>
      <c r="D54" s="354"/>
      <c r="E54" s="86">
        <f>+VLOOKUP(B54,cennik!A:G,3,FALSE)</f>
        <v>36.512309999999999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spojovacia skrutka</v>
      </c>
      <c r="B55" s="14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>Ďalšie príslušenstvo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Technický nákres tohoto systému</v>
      </c>
      <c r="B64" s="443">
        <v>129677</v>
      </c>
      <c r="C64" s="474" t="str">
        <f>VLOOKUP(B64,cennik!A:C,2,0)</f>
        <v>SEVROLL 20173 montážny prípravok pre lamino 10mm malý</v>
      </c>
      <c r="D64" s="41"/>
      <c r="E64" s="86">
        <f>+VLOOKUP(B64,cennik!A:G,3,FALSE)</f>
        <v>5.0214600000000003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3">
        <v>128842</v>
      </c>
      <c r="C65" s="474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 xml:space="preserve">strieborná </v>
      </c>
      <c r="M67" s="19" t="s">
        <v>968</v>
      </c>
    </row>
    <row r="68" spans="1:14" ht="12.75" customHeight="1" x14ac:dyDescent="0.2">
      <c r="A68" s="70" t="str">
        <f>System10!A67</f>
        <v>Vaša poznámka: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">
      <c r="A70" s="695" t="str">
        <f>IF(N70=1,texty!A215,IF(K70&gt;0,texty!A214,""))</f>
        <v>niektoré položky sa vo vybranej dĺžke nevyrábajú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6579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2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krídlo dverí: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376" t="str">
        <f>texty!A242</f>
        <v>dilatácia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Ďalšie príslušenstvo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Technický nákres tohoto systému</v>
      </c>
      <c r="B63" s="15">
        <v>129677</v>
      </c>
      <c r="C63" s="474" t="str">
        <f>VLOOKUP(B63,cennik!A:C,2,0)</f>
        <v>SEVROLL 20173 montážny prípravok pre lamino 10mm malý</v>
      </c>
      <c r="D63" s="41"/>
      <c r="E63" s="86">
        <f>+VLOOKUP(B63,cennik!A:G,3,FALSE)</f>
        <v>5.0214600000000003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CELKOM 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">
      <c r="A67" s="70" t="str">
        <f>System10!A67</f>
        <v>Vaša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niektoré položky sa vo vybranej dĺžke nevyrábajú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850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krídlo dverí: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Dĺžka tesnenia na sklo na jednom krídle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596" t="str">
        <f>texty!A242</f>
        <v>dilatácia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Horný profil: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+System10!A36</f>
        <v>horný profil rámu (vodiaca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horizontálny spodný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Ďalšie príslušenstvo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Technický nákres tohoto systému</v>
      </c>
      <c r="B63" s="196">
        <v>129677</v>
      </c>
      <c r="C63" s="474" t="str">
        <f>VLOOKUP(B63,cennik!A:C,2,0)</f>
        <v>SEVROLL 20173 montážny prípravok pre lamino 10mm malý</v>
      </c>
      <c r="D63" s="41"/>
      <c r="E63" s="86">
        <f>+VLOOKUP(B63,cennik!A:G,3,FALSE)</f>
        <v>5.0214600000000003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CELKOM 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">
      <c r="A67" s="70" t="str">
        <f>System10!A67</f>
        <v>Vaša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niektoré položky sa vo vybranej dĺžke nevyrábajú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684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2" t="str">
        <f>CONCATENATE(texty!A243," ",7,".",33)</f>
        <v>Katalóg Kovania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 t="str">
        <f>IF(SUM(D48:D49)&gt;0,texty!A245,"")</f>
        <v/>
      </c>
      <c r="B14" s="685"/>
      <c r="C14" s="599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6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Objednávacie kódy,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horné vozíky (sady)</v>
      </c>
      <c r="B31" s="15">
        <v>229442</v>
      </c>
      <c r="C31" s="23" t="str">
        <f>+VLOOKUP(B31,cennik!A:G,2,FALSE)</f>
        <v>SEVROLL 10205 Master horný vozík 10mm - 2ks</v>
      </c>
      <c r="D31" s="15">
        <f>IF((D50+D51)&gt;D4,0,D4-(D50+D51))</f>
        <v>0</v>
      </c>
      <c r="E31" s="86">
        <f>+VLOOKUP(B31,cennik!A:G,3,FALSE)</f>
        <v>7.5986000000000002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>Ďalšie príslušenstvo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montážny prípravok pre lamino 10mm malý</v>
      </c>
      <c r="D64" s="41"/>
      <c r="E64" s="86">
        <f>+VLOOKUP(B64,cennik!A:G,3,FALSE)</f>
        <v>5.0214600000000003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">
      <c r="A68" s="70" t="str">
        <f>System10!A67</f>
        <v>Vaša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">
      <c r="A70" s="695" t="str">
        <f>IF(M70=1,texty!A215,IF(J70&gt;0,texty!A214,""))</f>
        <v>niektoré položky sa vo vybranej dĺžke nevyrábajú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5" t="s">
        <v>6586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",7,".",33)</f>
        <v>Katalóg Kovania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466" t="str">
        <f>texty!A37</f>
        <v>farba</v>
      </c>
      <c r="F3" s="5"/>
      <c r="G3" s="5"/>
      <c r="K3" s="5"/>
    </row>
    <row r="4" spans="1:21" ht="18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rozmer výplne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dĺžka vodiacej a krycej lišty krídla</v>
      </c>
      <c r="B10" s="53"/>
      <c r="C10" s="56" t="str">
        <f>IFERROR((C7-68),"")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6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horné vozíky (sady)</v>
      </c>
      <c r="B31" s="15">
        <v>98048</v>
      </c>
      <c r="C31" s="23" t="str">
        <f>+VLOOKUP(B31,cennik!A:G,2,FALSE)</f>
        <v>SEVROLL 10209 Future horný vozík 10mm L+P</v>
      </c>
      <c r="D31" s="15">
        <f>IF((D50+D51)&gt;D4,0,D4-(D50+D51))</f>
        <v>0</v>
      </c>
      <c r="E31" s="86">
        <f>+VLOOKUP(B31,cennik!A:G,3,FALSE)</f>
        <v>6.9220100000000002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protiprachový kartáč</v>
      </c>
      <c r="B56" s="15">
        <v>95946</v>
      </c>
      <c r="C56" s="23" t="str">
        <f>+VLOOKUP(B56,cennik!A:G,2,FALSE)</f>
        <v>SEVROLL protiprach.kartáč zásuvný 4,8x13mm</v>
      </c>
      <c r="D56" s="28"/>
      <c r="E56" s="86">
        <f>+VLOOKUP(B56,cennik!A:G,3,FALSE)</f>
        <v>0.20741000000000001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>Potrebná dĺžka tesnenia pri celkovom presklení (nutné objednať celé metre)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(pri kombináciach s H profilmi je nutné pripočítať potrebnú dĺžku - tesnenie musí byť po celom odvode každého skla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>Ďalšie príslušenstvo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montážny prípravok pre lamino 10mm malý</v>
      </c>
      <c r="D65" s="41"/>
      <c r="E65" s="86">
        <f>+VLOOKUP(B65,cennik!A:G,3,FALSE)</f>
        <v>5.0214600000000003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26.752659999999999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">
      <c r="B68" s="7"/>
      <c r="C68" s="7"/>
      <c r="D68" s="71" t="str">
        <f>texty!A15</f>
        <v>CELKOM 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 xml:space="preserve">strieborná </v>
      </c>
    </row>
    <row r="69" spans="1:13" ht="12.75" customHeight="1" x14ac:dyDescent="0.2">
      <c r="A69" s="70" t="str">
        <f>System10!A67</f>
        <v>Vaša poznámka:</v>
      </c>
      <c r="B69" s="701"/>
      <c r="C69" s="702"/>
      <c r="D69" s="702"/>
      <c r="E69" s="702"/>
      <c r="F69" s="702"/>
      <c r="G69" s="702"/>
      <c r="K69" s="4" t="str">
        <f>texty!A130</f>
        <v>oliva</v>
      </c>
    </row>
    <row r="70" spans="1:13" ht="12.75" customHeight="1" x14ac:dyDescent="0.2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">
      <c r="A71" s="695" t="str">
        <f>IF(M71=1,texty!A215,IF(J71&gt;0,texty!A214,""))</f>
        <v>niektoré položky sa vo vybranej dĺžke nevyrábajú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5" t="s">
        <v>977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rozmer výplne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dĺžka vodiacej a krycej lišty krídla</v>
      </c>
      <c r="B10" s="53"/>
      <c r="C10" s="56" t="str">
        <f>IFERROR((C7-33.2),"")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5" t="str">
        <f>IF(SUM(D50:D51)&gt;0,texty!A247,"")</f>
        <v/>
      </c>
      <c r="B14" s="685"/>
      <c r="C14" s="382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6" t="str">
        <f>texty!A242</f>
        <v>dilatácia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Objednávacie kódy,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horné vozíky (sady)</v>
      </c>
      <c r="B33" s="15">
        <v>349942</v>
      </c>
      <c r="C33" s="23" t="str">
        <f>+VLOOKUP(B33,cennik!A:G,2,FALSE)</f>
        <v>SEVROLL 10239 horný vozík Blue 10mm asymetrický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spojovacia skrutka</v>
      </c>
      <c r="B37" s="5">
        <v>89244</v>
      </c>
      <c r="C37" s="23" t="str">
        <f>+VLOOKUP(B37,cennik!A:G,2,FALSE)</f>
        <v>SEVROLL 20001 skrutkovrut 6,3x32 SEVROLL a Simple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horný profil rámu (vodiaca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horný profil rámu (vodiaca lišta)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>horizontálny spodný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>horizontálny spodný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Voliteľné príslušenstvo:</v>
      </c>
      <c r="B43" s="7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 xml:space="preserve">pozicionér </v>
      </c>
      <c r="B45" s="589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 Tlmič dorazu MINI do 25 kg (pár)</v>
      </c>
      <c r="B50" s="15">
        <v>350024</v>
      </c>
      <c r="C50" s="23" t="str">
        <f>+VLOOKUP(B50,cennik!A:G,2,FALSE)</f>
        <v>SEVROLL 20375-BL tlmič dorazu Simple/Blue 10/18 25kg L+P</v>
      </c>
      <c r="D50" s="408"/>
      <c r="E50" s="86">
        <f>+VLOOKUP(B50,cennik!A:G,3,FALSE)</f>
        <v>24.695450000000001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 Tlmič dorazu MINI do 40 kg (pár)</v>
      </c>
      <c r="B51" s="22">
        <v>293776</v>
      </c>
      <c r="C51" s="23" t="str">
        <f>+VLOOKUP(B51,cennik!A:G,2,FALSE)</f>
        <v>SEVROLL tlmič doraz.Simple 10/18, 25 - 40kg (L+P)</v>
      </c>
      <c r="D51" s="27"/>
      <c r="E51" s="86">
        <f>+VLOOKUP(B51,cennik!A:G,3,FALSE)</f>
        <v>24.695450000000001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spojovacia skrutka</v>
      </c>
      <c r="B52" s="15">
        <v>89244</v>
      </c>
      <c r="C52" s="23" t="str">
        <f>+VLOOKUP(B52,cennik!A:G,2,FALSE)</f>
        <v>SEVROLL 20001 skrutkovrut 6,3x32 SEVROLL a Simple</v>
      </c>
      <c r="D52" s="28"/>
      <c r="E52" s="86">
        <f>+VLOOKUP(B52,cennik!A:G,3,FALSE)</f>
        <v>0.15614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>Potrebná dĺžka tesnenia pri celkovom presklení (nutné objednať celé metre)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(pri kombináciach s H profilmi je nutné pripočítať potrebnú dĺžku - tesnenie musí byť po celom odvode každého skla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tesnenie na sklo 4mm</v>
      </c>
      <c r="B57" s="15">
        <v>89238</v>
      </c>
      <c r="C57" s="23" t="str">
        <f>+VLOOKUP(B57,cennik!A:G,2,FALSE)</f>
        <v>SEVROLL 20031-SV tesnenie na sklo 10/4mm</v>
      </c>
      <c r="D57" s="41"/>
      <c r="E57" s="86">
        <f>+VLOOKUP(B57,cennik!A:G,3,FALSE)</f>
        <v>0.80669999999999997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tesnenie na sklo 4,5 mm</v>
      </c>
      <c r="B58" s="15">
        <v>135164</v>
      </c>
      <c r="C58" s="23" t="str">
        <f>+VLOOKUP(B58,cennik!A:G,2,FALSE)</f>
        <v>SEVROLL 20032-SV tesnenie na sklo 10/4,5mm</v>
      </c>
      <c r="D58" s="41"/>
      <c r="E58" s="86">
        <f>+VLOOKUP(B58,cennik!A:G,3,FALSE)</f>
        <v>0.80669999999999997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tesnenie na sklo 6mm</v>
      </c>
      <c r="B59" s="15">
        <v>89243</v>
      </c>
      <c r="C59" s="23" t="str">
        <f>+VLOOKUP(B59,cennik!A:G,2,FALSE)</f>
        <v>SEVROLL 20033-SV tesnenie na sklo 10/6mm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>Ďalšie príslušenstvo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26.752659999999999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CELKOM 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 xml:space="preserve">strieborná </v>
      </c>
    </row>
    <row r="64" spans="1:11" ht="12.75" customHeight="1" x14ac:dyDescent="0.2">
      <c r="A64" s="70" t="str">
        <f>System10!A67</f>
        <v>Vaša poznámka:</v>
      </c>
      <c r="B64" s="701"/>
      <c r="C64" s="702"/>
      <c r="D64" s="702"/>
      <c r="E64" s="702"/>
      <c r="F64" s="702"/>
      <c r="G64" s="702"/>
      <c r="K64" s="4" t="str">
        <f>texty!A130</f>
        <v>oliva</v>
      </c>
    </row>
    <row r="65" spans="1:13" ht="12.75" customHeight="1" x14ac:dyDescent="0.2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">
      <c r="A66" s="695" t="str">
        <f>IF(M66=1,texty!A215,IF(J66&gt;0,texty!A214,""))</f>
        <v>niektoré položky sa vo vybranej dĺžke nevyrábajú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987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rozmer výplne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dĺžka vodiacej a krycej lišty krídla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3" t="str">
        <f>texty!A44</f>
        <v>Maximálna hmotnosť krídla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Dĺžka tesnenia na sklo na jednom krídle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5" t="str">
        <f>IF(SUM(D52:D53)&gt;0,texty!A247,"")</f>
        <v/>
      </c>
      <c r="B14" s="685"/>
      <c r="C14" s="382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685"/>
      <c r="B17" s="685"/>
      <c r="C17" s="382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8" t="str">
        <f>texty!A242</f>
        <v>dilatácia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partnerská zľava: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Objednávacie kódy,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kód</v>
      </c>
      <c r="C30" s="16" t="str">
        <f>+System10!C27</f>
        <v>názov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celkom</v>
      </c>
      <c r="G30" s="18" t="str">
        <f>+System10!G27</f>
        <v>celkom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Horný profil: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>spodný profil: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>záslepko spodného vedenia</v>
      </c>
      <c r="B33" s="15">
        <v>216362</v>
      </c>
      <c r="C33" s="23" t="str">
        <f>+VLOOKUP(B33,cennik!A:G,2,FALSE)</f>
        <v>SEVROLL 20233 záslepka spodného vedenia Simple/Blue priesvitná, guma</v>
      </c>
      <c r="D33" s="15">
        <f>CEILING(C4/1000,1)</f>
        <v>0</v>
      </c>
      <c r="E33" s="86">
        <f>+VLOOKUP(B33,cennik!A:G,3,FALSE)</f>
        <v>1.01488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horné vozíky (sady)</v>
      </c>
      <c r="B34" s="15">
        <v>349943</v>
      </c>
      <c r="C34" s="23" t="str">
        <f>+VLOOKUP(B34,cennik!A:G,2,FALSE)</f>
        <v>SEVROLL 10240 horný vozík Blue 10mm symetrický L+P</v>
      </c>
      <c r="D34" s="15">
        <f>+D4</f>
        <v>0</v>
      </c>
      <c r="E34" s="86">
        <f>+VLOOKUP(B34,cennik!A:G,3,FALSE)</f>
        <v>3.64316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spodné vozíky (sada)</v>
      </c>
      <c r="B35" s="15">
        <v>229446</v>
      </c>
      <c r="C35" s="23" t="str">
        <f>+VLOOKUP(B35,cennik!A:G,2,FALSE)</f>
        <v>SEVROLL 10223 spodný vozík Simple/Blue V (rámový systém) - 2ks</v>
      </c>
      <c r="D35" s="15">
        <f>+D4</f>
        <v>0</v>
      </c>
      <c r="E35" s="86">
        <f>+VLOOKUP(B35,cennik!A:G,3,FALSE)</f>
        <v>2.73237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 xml:space="preserve">pozicionér </v>
      </c>
      <c r="B36" s="589">
        <v>229681</v>
      </c>
      <c r="C36" s="23" t="str">
        <f>+VLOOKUP(B36,cennik!A:G,2,FALSE)</f>
        <v>SEVROLL 10163 Simple/Blue pozicionér pre spodný vozík</v>
      </c>
      <c r="D36" s="15">
        <f>+D4</f>
        <v>0</v>
      </c>
      <c r="E36" s="86">
        <f>+VLOOKUP(B36,cennik!A:G,3,FALSE)</f>
        <v>0.36431999999999998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dorazový kartáč</v>
      </c>
      <c r="B37" s="15">
        <v>98067</v>
      </c>
      <c r="C37" s="23" t="str">
        <f>+VLOOKUP(B37,cennik!A:G,2,FALSE)</f>
        <v>SEVROLL dorazová kefa zásuvná 14x4mm sivá</v>
      </c>
      <c r="D37" s="15">
        <f>CEILING((B4*D4*2/1000),1)</f>
        <v>0</v>
      </c>
      <c r="E37" s="86">
        <f>+VLOOKUP(B37,cennik!A:G,3,FALSE)</f>
        <v>0.2218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spojovacia skrutka</v>
      </c>
      <c r="B39" s="5">
        <v>89244</v>
      </c>
      <c r="C39" s="23" t="str">
        <f>+VLOOKUP(B39,cennik!A:G,2,FALSE)</f>
        <v>SEVROLL 20001 skrutkovrut 6,3x32 SEVROLL a Simple</v>
      </c>
      <c r="D39" s="15">
        <f>+D4*4</f>
        <v>0</v>
      </c>
      <c r="E39" s="86">
        <f>+VLOOKUP(B39,cennik!A:G,3,FALSE)</f>
        <v>0.15614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horný profil rámu (vodiaca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horný profil rámu (vodiaca lišta)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>horizontálny spodný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>horizontálny spodný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Voliteľné príslušenstvo:</v>
      </c>
      <c r="B45" s="7"/>
      <c r="D45" s="24" t="str">
        <f>System10!D41</f>
        <v>zadajte počet: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pozicionér do horného vedenia</v>
      </c>
      <c r="B46" s="7">
        <v>298035</v>
      </c>
      <c r="C46" s="23" t="str">
        <f>+VLOOKUP(B46,cennik!A:G,2,FALSE)</f>
        <v>SEVROLL 20326 Fix pozicionér pre horný vozík transparentný</v>
      </c>
      <c r="D46" s="27"/>
      <c r="E46" s="86">
        <f>+VLOOKUP(B46,cennik!A:G,3,FALSE)</f>
        <v>1.0929500000000001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 xml:space="preserve">pozicionér </v>
      </c>
      <c r="B47" s="589">
        <v>229681</v>
      </c>
      <c r="C47" s="23" t="str">
        <f>+VLOOKUP(B47,cennik!A:G,2,FALSE)</f>
        <v>SEVROLL 10163 Simple/Blue pozicionér pre spodný vozík</v>
      </c>
      <c r="D47" s="27"/>
      <c r="E47" s="86">
        <f>+VLOOKUP(B47,cennik!A:G,3,FALSE)</f>
        <v>0.36431999999999998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skrutka k spodnémi vedeniu</v>
      </c>
      <c r="B48" s="7">
        <v>98019</v>
      </c>
      <c r="C48" s="23" t="str">
        <f>+VLOOKUP(B48,cennik!A:G,2,FALSE)</f>
        <v>SEVROLL 20041 skrutka 2,5x18mm polguľatá hlava zinok biely</v>
      </c>
      <c r="D48" s="27"/>
      <c r="E48" s="86">
        <f>+VLOOKUP(B48,cennik!A:G,3,FALSE)</f>
        <v>2.9409999999999999E-2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 Tlmič dorazu MINI do 25 kg (pár)</v>
      </c>
      <c r="B52" s="15">
        <v>350024</v>
      </c>
      <c r="C52" s="23" t="str">
        <f>+VLOOKUP(B52,cennik!A:G,2,FALSE)</f>
        <v>SEVROLL 20375-BL tlmič dorazu Simple/Blue 10/18 25kg L+P</v>
      </c>
      <c r="D52" s="408"/>
      <c r="E52" s="86">
        <f>+VLOOKUP(B52,cennik!A:G,3,FALSE)</f>
        <v>24.695450000000001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 Tlmič dorazu MINI do 40 kg (pár)</v>
      </c>
      <c r="B53" s="22">
        <v>293776</v>
      </c>
      <c r="C53" s="23" t="str">
        <f>+VLOOKUP(B53,cennik!A:G,2,FALSE)</f>
        <v>SEVROLL tlmič doraz.Simple 10/18, 25 - 40kg (L+P)</v>
      </c>
      <c r="D53" s="27"/>
      <c r="E53" s="86">
        <f>+VLOOKUP(B53,cennik!A:G,3,FALSE)</f>
        <v>24.695450000000001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spojovacia skrutka</v>
      </c>
      <c r="B57" s="15">
        <v>89244</v>
      </c>
      <c r="C57" s="23" t="str">
        <f>+VLOOKUP(B57,cennik!A:G,2,FALSE)</f>
        <v>SEVROLL 20001 skrutkovrut 6,3x32 SEVROLL a Simple</v>
      </c>
      <c r="D57" s="28"/>
      <c r="E57" s="86">
        <f>+VLOOKUP(B57,cennik!A:G,3,FALSE)</f>
        <v>0.15614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>Potrebná dĺžka tesnenia pri celkovom presklení (nutné objednať celé metre)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(pri kombináciach s H profilmi je nutné pripočítať potrebnú dĺžku - tesnenie musí byť po celom odvode každého skla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tesnenie na sklo 4mm</v>
      </c>
      <c r="B63" s="15">
        <v>89238</v>
      </c>
      <c r="C63" s="23" t="str">
        <f>+VLOOKUP(B63,cennik!A:G,2,FALSE)</f>
        <v>SEVROLL 20031-SV tesnenie na sklo 10/4mm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tesnenie na sklo 4,5 mm</v>
      </c>
      <c r="B64" s="15">
        <v>135164</v>
      </c>
      <c r="C64" s="23" t="str">
        <f>+VLOOKUP(B64,cennik!A:G,2,FALSE)</f>
        <v>SEVROLL 20032-SV tesnenie na sklo 10/4,5mm</v>
      </c>
      <c r="D64" s="41"/>
      <c r="E64" s="86">
        <f>+VLOOKUP(B64,cennik!A:G,3,FALSE)</f>
        <v>0.80669999999999997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tesnenie na sklo 6mm</v>
      </c>
      <c r="B65" s="15">
        <v>89243</v>
      </c>
      <c r="C65" s="23" t="str">
        <f>+VLOOKUP(B65,cennik!A:G,2,FALSE)</f>
        <v>SEVROLL 20033-SV tesnenie na sklo 10/6mm</v>
      </c>
      <c r="D65" s="41"/>
      <c r="E65" s="86">
        <f>+VLOOKUP(B65,cennik!A:G,3,FALSE)</f>
        <v>0.80669999999999997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>Ďalšie príslušenstvo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Technický nákres tohoto systému</v>
      </c>
      <c r="B67" s="196">
        <v>128842</v>
      </c>
      <c r="C67" s="474" t="str">
        <f>VLOOKUP(B67,cennik!A:C,2,0)</f>
        <v>SEVROLL 20144 vrták stupňovitý 6,5/9,5mm</v>
      </c>
      <c r="D67" s="41"/>
      <c r="E67" s="86">
        <f>+VLOOKUP(B67,cennik!A:G,3,FALSE)</f>
        <v>26.752659999999999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CELKOM 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 xml:space="preserve">strieborná </v>
      </c>
    </row>
    <row r="70" spans="1:13" ht="12.75" customHeight="1" x14ac:dyDescent="0.2">
      <c r="A70" s="70" t="str">
        <f>System10!A67</f>
        <v>Vaša poznámka:</v>
      </c>
      <c r="B70" s="701"/>
      <c r="C70" s="702"/>
      <c r="D70" s="702"/>
      <c r="E70" s="702"/>
      <c r="F70" s="702"/>
      <c r="G70" s="702"/>
      <c r="K70" s="4" t="str">
        <f>texty!A130</f>
        <v>oliva</v>
      </c>
    </row>
    <row r="71" spans="1:13" ht="12.75" customHeight="1" x14ac:dyDescent="0.2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">
      <c r="A72" s="695" t="str">
        <f>IF(M72=1,texty!A215,IF(J72&gt;0,texty!A214,""))</f>
        <v>niektoré položky sa vo vybranej dĺžke nevyrábajú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texty!A262</f>
        <v>Arte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rozmer výplne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8" t="str">
        <f>texty!A242</f>
        <v>dilatácia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horné vozíky (sady)</v>
      </c>
      <c r="B31" s="447">
        <v>496998</v>
      </c>
      <c r="C31" s="23" t="str">
        <f>+VLOOKUP(B31,cennik!A:G,2,FALSE)</f>
        <v>SEVROLL 05691 GM 18 horný vozík 18mm - 2ks</v>
      </c>
      <c r="D31" s="15">
        <f>IF((D50+D51)&gt;D4,0,D4-(D50+D51))</f>
        <v>0</v>
      </c>
      <c r="E31" s="86">
        <f>+VLOOKUP(B31,cennik!A:G,3,FALSE)</f>
        <v>5.7509899999999998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čierna mat</v>
      </c>
      <c r="M70" s="19"/>
    </row>
    <row r="71" spans="1:14" ht="12.75" customHeight="1" x14ac:dyDescent="0.2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2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5" x14ac:dyDescent="0.25">
      <c r="A2" t="str">
        <f>IF($G$1=1,B2,IF($G$1=2,D2,IF($G$1=3,E2,IF($G$1=4,C2,IF($G$1=5,I2,IF($G$1=6,J2,IF($G$1=7,K2,"zadat jazyk")))))))</f>
        <v>druhá lišta nieje potrebná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táto položka je na objednávku, počítajte prosím s dodaciou  lehotou  do 4 týždnov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k tejto farbe nieje k dispozícií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Pokiaľ budete používať ako výplň sklo / zrkadlo, je nutné doobjednať tesnenie. Dĺžka tesnenia na jedno krídlo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 t="str">
        <f t="shared" si="0"/>
        <v xml:space="preserve">Pokiaľ budete používať ako výplň sklo / zrkadlo, je nutné doobjednať tesnenie. Dĺžka tesnenia na jedno krídlo je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>m, pokiaľ je preskenných viac krídel, treba vynásobiť.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>ks, pokiaľ je preskenných viac krídel, treba vynásobiť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>Potrebná dĺžka tesnenia pri celkovom presklení (nutné objednať celé metre)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>Potrebná dĺžka tesnenia pri celkovom presklení (nutné objednať celé metre)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(pri kombináciach s H profilmi je nutné pripočítať potrebnú dĺžku - tesnenie musí byť po celom odvode každého skla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(pri kombináciach s H profilmi je nutné pripočítať potrebnú dĺžku - tesnenie musí byť po celom odvode každého skla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Vaša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CELKOM 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názov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cena celkom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celkom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partnerská zľava: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KOVANIE NA VSTAVANÉ SKRINE: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Zákazník: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Názov: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Mesto,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Zľava: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>Výplň tl. 10mm(lebo sklo/zrkadlo s použitím tesnenia - hr.4 alebo 6mm) - rámové dvere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>Výplň tl. 4 mm ( sklo lebo zrkadlo) - rámové dvere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>Výplň 18mm (drevotrieska 18mm, prípadne kombinácia DTD + sklo / zrkadlo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zadajte počet: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šírka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počet dverí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farba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typ spodného vedenia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>V prípade použitia skla ako výplne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>je treba použiť bezpečnostné sklo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alebo sklo zabezpečiť ochrannou fóliou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u sklenenej výplne (alebo zrkadla)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Maximálna hmotnosť krídla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Maximálna hmotnosť krídla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vypíšte týchto 5 políčok !!!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vypíšte tieto 4 políčka !!!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krídlo dverí: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rozmer výplne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rozmer výplne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rozmer zrkadla /na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dĺžka úchytkového profilu (+2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dodatočné odpočty výšky vypočítaných výplní pri použití deliacich profilov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odpočítať v prípade sklenenej výplne = 4mm (2mm z každej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viď obrázok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>Na zostavu je možné použiť dekoračnú fóliu, viď vzorkovník fólií.Ceny sa líšia podľa dekoru, časť je na objednávku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cena podľa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systém GM 18 (kombinácia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>systém Simple (kombinácia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rozmer výplne 16mm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Pri tejto zostave nie je možné použiť kombináciu so sklom / zrkadlom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Táto položka je na objednávku, počítajte prosím s dodacou dobou 3-4 týždne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Voliteľné príslušenstvo: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>plocha k aplikácií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>dekoračné fólie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Systémy:    Vzorkovník profilov objednávajte pod kódom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VNÚTORNÝ ROZMER SKRINE: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krídlo dverí: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rozmer výplne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rozmer zrkadla / 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dĺžka vodiacej a krycej lišty krídla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>Horný/spodný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>Dĺžka tesnenia na sklo na jednom krídle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dodatočné odpočty výšky vypočítaných výplní pri použití deliacich profilov výplne: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>odpočet na tesnenie: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Objednávacie kódy,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Horný profil: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>spodný profil: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horné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spodné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 xml:space="preserve">pozicionér 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>pozicionér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pozicionér do horného vedenia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dorazový kartáč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protiprachový kartáč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spojovacia skrutka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horný profil rámu (vodiaca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horný profil rámu (vodiaca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>horizontálny spodný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>horizontálny spodný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tlmič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tlmič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tlmič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spojovací profil H10-3metre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spojovací profil H30-3metre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tesnenie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tesnenie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tesnenie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tesnenie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horný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>spodný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horný vozík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spodný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 xml:space="preserve">pozicionér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protiprachový kartáč samolepiaci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spojovací profil H18-3metre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spojovací T profil - 3metre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>spojovací T profil - 3metre /s lemom/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"U" profil na DTD 18mm - 3 metre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"U" profil na DTD 18mm - 3 metre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uholník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uholník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uholník mini 11x17mm - 3m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uholník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uholník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uholník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tlmič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zrkadlo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 xml:space="preserve">strieborná 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>biela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Vyplnte prosím kontatkné údaje, taktiež môžete zadať svoju zákaznícku zľavu.Tieto údaje sa prenesú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 Vyberte požadovaný typ úchytného profilu (kliknite na názov profilu pod obrázkom)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Na stránke so zostavou profilou vyplnte rozmer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>4. Vyplnte počet dverí, z ktorých sa bude zostava skladať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Vyberte požadovanú farbu profilu (kliknite na okienko so šipkou - rozbalí sa zoznam, tu vyberte farbu)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V prípade, že chcete dvere rozdeliť deliacími profilmi, doplnte v spodnej časti formuláru potrebný počet líšt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>7. Pri použití skla alebo zrkadla je nutné použiť tesniaci profil. Vzhľadom k možnej kombinácií skla s doskami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 xml:space="preserve">    nie je možné určiť dĺžku tesnenia predom. V zostave je vypočítaná dĺžka tesnenia na jedno krídlo.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 xml:space="preserve">    Ďalej je spočítaná dĺžka v prípade, že celá zostava je zo skla / zrkadla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V prípade delenia úchytového profilu je kalkulovaná šírka rezu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Návod na použitie: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okrem zelene označených dekorov sú fólie na objednávku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Zobrazenie farieb a dekorov je orientačné a môže byť skreslené vplyvom nastavenia a farebného podania monitora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Na vyžiadanie môžeme zaslať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skladom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>k tejto farbe nieje potrebný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>NOVINKA, len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Spracované na základe údajov dodaných výrobcom, chyby vyhradené, zvlášť v prípade hromadnej výroby odporúčame najprv výrobu skúšobného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>Zadajte požadovanú frbu fólie (balenie je 14,7 bm, šírka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Zadajte prosím požadovaný počet metrov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Zadajte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dopredaj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100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 xml:space="preserve">Ak navýšite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 xml:space="preserve"> dostanete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>tlmič zadarmo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skladom sety pre 2 a 3 krídla pre dĺžky 1,8 m (2kř.), 2,5 m (3 kr.) a 2,7 m (2 kr.)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nasúvacia kefka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>novo skladom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niekroté položky možu byť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spojovací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spojovací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spojovací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spojovací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> Doporučujeme dokúpiť ešte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> ks tlmiče, aby bola zostava kompletná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TLMIČ POSUVNÝCH DV. SEVROLL - AKCIA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 t="str">
        <f t="shared" si="2"/>
        <v>Odpočet výšky pri montaži tlmiča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 t="str">
        <f t="shared" si="2"/>
        <v>(pre všetky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 t="str">
        <f t="shared" si="2"/>
        <v>Maximálna dlžka vedenia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skrutka k spodnémi vedeniu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uholník 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uholník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uholník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uholník 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uholník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uholník 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spojovací profil H - 3metre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kart. čierna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kart. tm.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spojovací profil H25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>Ďalšie príslušenstvo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 t="str">
        <f t="shared" si="2"/>
        <v>Akcia - tlmič zdarma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 t="str">
        <f t="shared" si="2"/>
        <v>1 ks pre lamino 18mm, týká se úch. profilov  Alfa, Tytan, Oaza, Victoria, Factor, Focus, Universal, Ergo, tlmič kód 11027,akcia platí do vypredania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>Späť na úvodnú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Max. veľkosť krídla so zrkadlom je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Jednoduché vedenie pre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>Spona dorazovej kefky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Možnosť dodania kompletných sád profilov + kovania: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sada 2 krídla, šírka 1,8m (profily 182716 + kovanie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sada 3 krídla, šírka 2,5m (profily 188479 + kovanie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 xml:space="preserve">Objednané položky sád nie sú rovnaké odpovedajúce
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kart. čierna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kart. tm.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 xml:space="preserve">Upevňovacie kliny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Do poľa poznámka môžete doplniť prípadné zmeny, pripomienky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 xml:space="preserve"> zásuvný protiprachový kartáč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>záslepko spodného vedenia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Pri dvoch prekrytiach môžete pre výpočet rozmerov krídel využiť zadanie polovičnej šírky a 2 krídel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Krídla pri zvolenej konfigurácií sú úzke a vysoké, zvlášť pri použití tlmiča môže dochádzať k nadskakovaniu krídla.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>OCHRANNÉ FÓLIE NA SKLENENÉ VÝPLNE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některé položky sú na objednávku, počítajte prosím s dodaciou  lehotou  do 5 týždnov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niektoré položky sa vo vybranej dĺžke nevyrábajú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LAKOVANIE PROFILOV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možnosť nalakovať do akéhokoľvek odtieňa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 voľba lesk / mat (pri objednávke je nutná špecifikácia)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obmedzenie na max dĺžku 3,85m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(bezrámovo)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 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Montážne inštrukcie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http://www.demos24plus.com/_Catalogs/sk/Kovani2014/index.html#488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http://www.demos24plus.com/_Catalogs/sk/Kovani2014/index.html#484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http://www.demos24plus.com/_Catalogs/sk/Kovani2014/index.html#472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 Zvolili ste 4 krídla, zvoľte počet preložení (2 alebo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 Tlmič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 Tlmič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 Tlmič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> Tlmič pre stredné krídlo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> Tlmič pre stredné krídlo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 Výstuha – profil 3m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 záslepka otvorov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 Maximálna šírka krídla môže byť 1 100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 nalepovacia úchytka, biela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 nalepovacia úchytka, strieborná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> Ozdobné nalepovacie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 v tejto farbe a dĺžke sa daný profil nevyrába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zámok posuvných dverí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klínok pre dilatáciu výplne 16mm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dilatácia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Katalóg Kovania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!!! V prípade použitia centrálneho tlmiča musíte znížiť výšku krídla (len toho, kde je centrálny tlmič umiestnený) o ďalšie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!!! V prípade použitia centrálneho tlmiča musíte znížiť výšku krídla (len toho, kde je centrálny tlmič umiestnený) o ďalšie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>!!! V prípade použitia tlmiča MINI SV musíte znížiť výšku krídla o ďalšie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!!! V prípade použitia centrálneho tlmiča musíte znížiť výšku krídla (len toho, kde je centrálny tlmič umiestnený) o ďalších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!!! V prípade použitia centrálneho tlmiča musíte znížiť výšku krídla (len toho, kde je centrálny tlmič umiestnený) o ďalší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spojovací profil H18-3metre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spojovací profil H25-3metre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systém GM 18 (kombinácia DTD 18mm a sklo) (bezrámovo)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(bezrámovo)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(bezrámovo)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(bezrámovo)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(bezrámovo)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(bezrámovo)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čierna štrukturálna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spojovací profil H08/18 - 3 metre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úchytová lišta 100mm čierna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úchytová liš.100mm biela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úchytová lišta 100mm čierna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úchytová lišta 100mm strieborná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úchytová lišta 18mm 100m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úchytová lišta 18mm 100m čierna štrukturálna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Malé vzorky profilov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4">
        <v>462140</v>
      </c>
      <c r="E277" s="130" t="str">
        <f>A267</f>
        <v>Alfa II úchytová lišta 100mm čierna mat</v>
      </c>
    </row>
    <row r="278" spans="1:11" ht="15" x14ac:dyDescent="0.2">
      <c r="D278" s="574">
        <v>462141</v>
      </c>
      <c r="E278" s="130" t="str">
        <f t="shared" ref="E278:E284" si="5">A268</f>
        <v>Faworyt II úchytová liš.100mm biela mat</v>
      </c>
    </row>
    <row r="279" spans="1:11" ht="15" x14ac:dyDescent="0.2">
      <c r="D279" s="574">
        <v>462142</v>
      </c>
      <c r="E279" s="130" t="str">
        <f t="shared" si="5"/>
        <v>Fox II úchytová lišta 100mm čierna lesk</v>
      </c>
    </row>
    <row r="280" spans="1:11" ht="15" x14ac:dyDescent="0.2">
      <c r="D280" s="574">
        <v>462153</v>
      </c>
      <c r="E280" s="130" t="str">
        <f t="shared" si="5"/>
        <v>Vitara úchytová lišta 100mm strieborná</v>
      </c>
    </row>
    <row r="281" spans="1:11" ht="15" x14ac:dyDescent="0.2">
      <c r="D281" s="574">
        <v>462154</v>
      </c>
      <c r="E281" s="130" t="str">
        <f t="shared" si="5"/>
        <v>Lynx úchytová lišta 100mm oliva</v>
      </c>
    </row>
    <row r="282" spans="1:11" ht="15" x14ac:dyDescent="0.2">
      <c r="D282" s="574">
        <v>495479</v>
      </c>
      <c r="E282" s="130" t="str">
        <f t="shared" si="5"/>
        <v>Alfa II úchytová lišta 18mm 100m grafit</v>
      </c>
    </row>
    <row r="283" spans="1:11" ht="15" x14ac:dyDescent="0.2">
      <c r="D283" s="574">
        <v>524036</v>
      </c>
      <c r="E283" s="130" t="str">
        <f t="shared" si="5"/>
        <v>Victoria II úchytová lišta 100mm oliva tmavá kartáčovaná</v>
      </c>
    </row>
    <row r="284" spans="1:11" ht="15" x14ac:dyDescent="0.25">
      <c r="D284" s="575">
        <v>526554</v>
      </c>
      <c r="E284" s="130" t="str">
        <f t="shared" si="5"/>
        <v>Alfa II úchytová lišta 18mm 100m čierna štrukturálna</v>
      </c>
    </row>
    <row r="287" spans="1:11" ht="15" x14ac:dyDescent="0.25">
      <c r="D287" s="572"/>
      <c r="E287" s="572"/>
      <c r="F287" s="572"/>
      <c r="G287" s="572"/>
      <c r="H287" s="572"/>
    </row>
    <row r="288" spans="1:11" ht="15" x14ac:dyDescent="0.25">
      <c r="D288" s="573"/>
      <c r="E288" s="572"/>
      <c r="G288" s="572"/>
    </row>
    <row r="289" spans="4:7" ht="15" x14ac:dyDescent="0.25">
      <c r="D289" s="573"/>
      <c r="E289" s="572"/>
      <c r="G289" s="572"/>
    </row>
    <row r="290" spans="4:7" ht="15" x14ac:dyDescent="0.25">
      <c r="D290" s="573"/>
      <c r="E290" s="572"/>
      <c r="G290" s="572"/>
    </row>
    <row r="291" spans="4:7" ht="15" x14ac:dyDescent="0.25">
      <c r="D291" s="573"/>
      <c r="E291" s="572"/>
      <c r="G291" s="572"/>
    </row>
    <row r="292" spans="4:7" ht="15" x14ac:dyDescent="0.25">
      <c r="D292" s="573"/>
      <c r="E292" s="572"/>
      <c r="G292" s="572"/>
    </row>
    <row r="293" spans="4:7" ht="15" x14ac:dyDescent="0.25">
      <c r="D293" s="573"/>
      <c r="E293" s="572"/>
      <c r="G293" s="572"/>
    </row>
    <row r="294" spans="4:7" ht="15" x14ac:dyDescent="0.25">
      <c r="D294" s="573"/>
      <c r="E294" s="572"/>
      <c r="G294" s="572"/>
    </row>
    <row r="295" spans="4:7" ht="15" x14ac:dyDescent="0.25">
      <c r="D295" s="573"/>
      <c r="E295" s="572"/>
      <c r="G295" s="572"/>
    </row>
    <row r="296" spans="4:7" ht="15" x14ac:dyDescent="0.25">
      <c r="D296" s="573"/>
      <c r="E296" s="572"/>
      <c r="G296" s="572"/>
    </row>
    <row r="297" spans="4:7" ht="15" x14ac:dyDescent="0.25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texty!A263</f>
        <v>Arte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rozmer výplne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dĺžka vodiacej a krycej lišty krídla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494"/>
      <c r="C11" s="495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horné vozíky (sady)</v>
      </c>
      <c r="B31" s="447">
        <v>496997</v>
      </c>
      <c r="C31" s="23" t="str">
        <f>+VLOOKUP(B31,cennik!A:G,2,FALSE)</f>
        <v>SEVROLL 05689 GM 18 horný vozík 18mm - 2ks</v>
      </c>
      <c r="D31" s="15">
        <f>IF((D50+D51)&gt;D4,0,D4-(D50+D51))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spodné vozíky (sada)</v>
      </c>
      <c r="B32" s="447">
        <f>IF(F4=M68,362316,229440)</f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Potrebná dĺžka tesnenia pri celkovom presklení (nutné objednať celé metre)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Technický nákres tohoto systému</v>
      </c>
      <c r="B65" s="476">
        <v>129677</v>
      </c>
      <c r="C65" s="478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6">
        <v>128842</v>
      </c>
      <c r="C66" s="47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čierna mat</v>
      </c>
      <c r="M70" s="19"/>
    </row>
    <row r="71" spans="1:14" ht="12.75" hidden="1" customHeight="1" x14ac:dyDescent="0.2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texty!A256</f>
        <v>Porto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5" t="str">
        <f>IF(SUM(D47:D48)&gt;0,texty!A245,"")</f>
        <v/>
      </c>
      <c r="B14" s="685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6" t="str">
        <f>texty!A242</f>
        <v>dilatácia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horné vozíky (sady)</v>
      </c>
      <c r="B31" s="447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texty!A257</f>
        <v>Porto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2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rozmer výplne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Horný/spodný profil</v>
      </c>
      <c r="B9" s="491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7" t="str">
        <f>IF(SUM(D42:D43)&gt;0,texty!A245,"")</f>
        <v/>
      </c>
      <c r="B13" s="707"/>
      <c r="C13" s="599" t="str">
        <f>texty!A78</f>
        <v>dodatočné odpočty výšky vypočítaných výplní pri použití deliacich profilov výplne: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horné vozíky (sady)</v>
      </c>
      <c r="B31" s="447">
        <v>496944</v>
      </c>
      <c r="C31" s="23" t="str">
        <f>+VLOOKUP(B31,cennik!A:G,2,FALSE)</f>
        <v>SEVROLL 05689 GM 18 board horný vozík 18mm - 2ks</v>
      </c>
      <c r="D31" s="15">
        <f>IF((D45+D46)&gt;D4,0,D4-(D45+D46))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spodné vozíky (sada)</v>
      </c>
      <c r="B32" s="447"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dorazový kartáč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pozicionér do horného vedenia</v>
      </c>
      <c r="B37" s="447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 xml:space="preserve">pozicionér </v>
      </c>
      <c r="B38" s="447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 Tlmič dorazu MINI do 25 kg (pár)</v>
      </c>
      <c r="B39" s="447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 Tlmič dorazu MINI do 40 kg (pár)</v>
      </c>
      <c r="B40" s="415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 Tlmič dorazu MINI do 60 kg (pár)</v>
      </c>
      <c r="B41" s="415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 Tlmič pre stredné krídlo do 25 kg</v>
      </c>
      <c r="B42" s="415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 Tlmič pre stredné krídlo do 40 kg</v>
      </c>
      <c r="B43" s="415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skrutka k spodnémi vedeniu</v>
      </c>
      <c r="B44" s="447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tlmič dorazu (pár) 25 kg</v>
      </c>
      <c r="B45" s="415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25.710319999999999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tlmič dorazu (pár) 50 kg</v>
      </c>
      <c r="B46" s="415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25.710319999999999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spojovací profil H18-3metre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spojovací profil H25-3metre</v>
      </c>
      <c r="B48" s="447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spojovacia skrutka</v>
      </c>
      <c r="B49" s="447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montážny prípravok pre lamino 10mm malý</v>
      </c>
      <c r="D60" s="355"/>
      <c r="E60" s="86">
        <f>+VLOOKUP(B60,cennik!A:G,3,FALSE)</f>
        <v>5.0214600000000003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">
      <c r="A64" s="337" t="str">
        <f>System10!A67</f>
        <v>Vaša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niektoré položky sa vo vybranej dĺžke nevyrábajú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texty!A254</f>
        <v>Prosper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horné vozíky (sady)</v>
      </c>
      <c r="B31" s="447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spodné vozíky (sada)</v>
      </c>
      <c r="B32" s="447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spojovacia skrutka</v>
      </c>
      <c r="B35" s="447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horný profil rámu (vodiaca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horný profil rámu (vodiaca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horizontálny spodný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horizontálny spodný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pozicionér do horného vedenia</v>
      </c>
      <c r="B42" s="447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 xml:space="preserve">pozicionér </v>
      </c>
      <c r="B43" s="447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 Tlmič dorazu MINI do 25 kg (pár)</v>
      </c>
      <c r="B44" s="447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 Tlmič dorazu MINI do 40 kg (pár)</v>
      </c>
      <c r="B45" s="415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 Tlmič dorazu MINI do 60 kg (pár)</v>
      </c>
      <c r="B46" s="415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 Tlmič pre stredné krídlo do 25 kg</v>
      </c>
      <c r="B47" s="415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 Tlmič pre stredné krídlo do 40 kg</v>
      </c>
      <c r="B48" s="415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skrutka k spodnémi vedeniu</v>
      </c>
      <c r="B49" s="447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tlmič dorazu (pár) 25 kg</v>
      </c>
      <c r="B50" s="415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tlmič dorazu (pár) 50 kg</v>
      </c>
      <c r="B51" s="415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H18-3metre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H25-3metre</v>
      </c>
      <c r="B53" s="447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spojovacia skrutka</v>
      </c>
      <c r="B54" s="447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tesnenie na sklo 4mm</v>
      </c>
      <c r="B61" s="447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texty!A255</f>
        <v>Prosper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2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rozmer výplne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Horný/spodný profil</v>
      </c>
      <c r="B9" s="491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2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8"/>
      <c r="B14" s="708"/>
      <c r="C14" s="382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Horný profil: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spodný profil: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horné vozíky (sady)</v>
      </c>
      <c r="B31" s="447">
        <v>496944</v>
      </c>
      <c r="C31" s="23" t="str">
        <f>+VLOOKUP(B31,cennik!A:G,2,FALSE)</f>
        <v>SEVROLL 05689 GM 18 board horný vozík 18mm - 2ks</v>
      </c>
      <c r="D31" s="15">
        <f>IF((D45+D46)&gt;D4,0,D4-(D45+D46))</f>
        <v>0</v>
      </c>
      <c r="E31" s="86">
        <f>+VLOOKUP(B31,cennik!A:G,3,FALSE)</f>
        <v>4.8141800000000003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spodné vozíky (sada)</v>
      </c>
      <c r="B32" s="447"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dorazový kartáč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pozicionér do horného vedenia</v>
      </c>
      <c r="B37" s="447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 xml:space="preserve">pozicionér </v>
      </c>
      <c r="B38" s="447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 Tlmič dorazu MINI do 25 kg (pár)</v>
      </c>
      <c r="B39" s="447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 Tlmič dorazu MINI do 40 kg (pár)</v>
      </c>
      <c r="B40" s="415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 Tlmič dorazu MINI do 60 kg (pár)</v>
      </c>
      <c r="B41" s="415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 Tlmič pre stredné krídlo do 25 kg</v>
      </c>
      <c r="B42" s="415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 Tlmič pre stredné krídlo do 40 kg</v>
      </c>
      <c r="B43" s="415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skrutka k spodnémi vedeniu</v>
      </c>
      <c r="B44" s="447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tlmič dorazu (pár) 25 kg</v>
      </c>
      <c r="B45" s="415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25.710319999999999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tlmič dorazu (pár) 50 kg</v>
      </c>
      <c r="B46" s="415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25.710319999999999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spojovací profil H18-3metre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spojovací profil H25-3metre</v>
      </c>
      <c r="B48" s="447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spojovacia skrutka</v>
      </c>
      <c r="B49" s="447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montážny prípravok pre lamino 10mm malý</v>
      </c>
      <c r="D60" s="355"/>
      <c r="E60" s="86">
        <f>+VLOOKUP(B60,cennik!A:G,3,FALSE)</f>
        <v>5.0214600000000003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">
      <c r="A64" s="337" t="str">
        <f>System10!A67</f>
        <v>Vaša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niektoré položky sa vo vybranej dĺžke nevyrábajú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5" t="s">
        <v>707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krídlo dverí: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rozmer výplne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rozmer zrkadla /na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dĺžka úchytkového profilu (+2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8" t="str">
        <f>IF(B7&gt;2400,texty!A194,IF(C7&gt;700,texty!A194,""))</f>
        <v>Max. veľkosť krídla so zrkadlom je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4" x14ac:dyDescent="0.2">
      <c r="A15" s="685" t="str">
        <f>IF(SUM(D41:D42)&gt;0,texty!A246,"")</f>
        <v/>
      </c>
      <c r="B15" s="685"/>
      <c r="C15" s="375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</row>
    <row r="16" spans="1:16" ht="34.5" customHeight="1" x14ac:dyDescent="0.2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partnerská zľava: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Objednávacie kódy,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kód</v>
      </c>
      <c r="C26" s="76" t="str">
        <f>+System10!C27</f>
        <v>názov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celkom</v>
      </c>
      <c r="G26" s="16" t="str">
        <f>+System10!G27</f>
        <v>celkom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">
      <c r="A27" s="6" t="str">
        <f>texty!A106</f>
        <v>horný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>spodný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horný vozík</v>
      </c>
      <c r="B30" s="15">
        <v>228023</v>
      </c>
      <c r="C30" s="23" t="str">
        <f>+VLOOKUP(B30,cennik!A3:G984,2,FALSE)</f>
        <v>SEVROLL 10196 Focus horný vozík 18mm 2ks</v>
      </c>
      <c r="D30" s="15">
        <f>IF((D43+D44)&gt;D4,0,D4-(D43+D44))</f>
        <v>0</v>
      </c>
      <c r="E30" s="86">
        <f>+VLOOKUP(B30,cennik!A:G,3,FALSE)</f>
        <v>3.9346299999999998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spodný vozík</v>
      </c>
      <c r="B31" s="15">
        <f>IF(F4=M66,362316,229440)</f>
        <v>229440</v>
      </c>
      <c r="C31" s="23" t="str">
        <f>+VLOOKUP(B31,cennik!A:G,2,FALSE)</f>
        <v>SEVROLL 10198 spodný vozík WD 18C HI-TEC - 2ks</v>
      </c>
      <c r="D31" s="15">
        <f>+D4</f>
        <v>0</v>
      </c>
      <c r="E31" s="86">
        <f>+VLOOKUP(B31,cennik!A:G,3,FALSE)</f>
        <v>5.2305400000000004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dorazový kartáč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úchytková lišta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Voliteľné príslušenstvo:</v>
      </c>
      <c r="B35" s="319"/>
      <c r="C35" s="116"/>
      <c r="D35" s="370" t="str">
        <f>System10!D41</f>
        <v>zadajte počet: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pozicionér do horného vedenia</v>
      </c>
      <c r="B36" s="66">
        <v>298035</v>
      </c>
      <c r="C36" s="475" t="str">
        <f>+VLOOKUP(B36,cennik!A:G,2,FALSE)</f>
        <v>SEVROLL 20326 Fix pozicionér pre horný vozík transparentný</v>
      </c>
      <c r="D36" s="27"/>
      <c r="E36" s="193">
        <f>+VLOOKUP(B36,cennik!A:G,3,FALSE)</f>
        <v>1.0929500000000001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 xml:space="preserve">pozicionér </v>
      </c>
      <c r="B37" s="15">
        <f>IF(F4="Gemini",387424,89063)</f>
        <v>89063</v>
      </c>
      <c r="C37" s="475" t="str">
        <f>+VLOOKUP(B37,cennik!A:G,2,FALSE)</f>
        <v>SEVROLL 20080 pozicionér spodného vozíka HI-TEC</v>
      </c>
      <c r="D37" s="27"/>
      <c r="E37" s="193">
        <f>+VLOOKUP(B37,cennik!A:G,3,FALSE)</f>
        <v>0.31226999999999999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 Tlmič dorazu MINI do 25 kg (pár)</v>
      </c>
      <c r="B38" s="15">
        <v>318662</v>
      </c>
      <c r="C38" s="23" t="str">
        <f>+VLOOKUP(B38,cennik!A:G,2,FALSE)</f>
        <v>SEVROLL 20368-SV tlmič dorazu Mini SV25 (14-25kg)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 Tlmič dorazu MINI do 40 kg (pár)</v>
      </c>
      <c r="B39" s="22">
        <v>283956</v>
      </c>
      <c r="C39" s="23" t="str">
        <f>+VLOOKUP(B39,cennik!A:G,2,FALSE)</f>
        <v>SEVROLL 20258-SV tlmič dorazu Mini SV40 (25 - 40kg)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 Tlmič dorazu MINI do 60 kg (pár)</v>
      </c>
      <c r="B40" s="22">
        <v>351743</v>
      </c>
      <c r="C40" s="23" t="str">
        <f>+VLOOKUP(B40,cennik!A:G,2,FALSE)</f>
        <v>SEVROLL 20339-SV tlmič dorazu Mini SV60 (40 - 60kg)</v>
      </c>
      <c r="D40" s="278"/>
      <c r="E40" s="86">
        <f>+VLOOKUP(B40,cennik!A:G,3,FALSE)</f>
        <v>22.951930000000001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> Tlmič pre stredné krídlo do 25 kg</v>
      </c>
      <c r="B41" s="22">
        <v>318663</v>
      </c>
      <c r="C41" s="23" t="str">
        <f>+VLOOKUP(B41,cennik!A:G,2,FALSE)</f>
        <v>SEVROLL 20363-SV tlmič Central 10/18mm obojstranný 25kg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> Tlmič pre stredné krídlo do 40 kg</v>
      </c>
      <c r="B42" s="22">
        <v>283955</v>
      </c>
      <c r="C42" s="23" t="str">
        <f>+VLOOKUP(B42,cennik!A:G,2,FALSE)</f>
        <v>SEVROLL 20319-SV tlmič Central 10/18mm obojstranný 25-40kg</v>
      </c>
      <c r="D42" s="278"/>
      <c r="E42" s="86">
        <f>+VLOOKUP(B42,cennik!A:G,3,FALSE)</f>
        <v>49.156689999999998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tlmič dorazu (pár) 25 kg</v>
      </c>
      <c r="B43" s="22">
        <v>227185</v>
      </c>
      <c r="C43" s="475" t="str">
        <f>+VLOOKUP(B43,cennik!A:G,2,FALSE)</f>
        <v>K-SEVROLL tlmič dorazu 10/18mm 14-25kg L+P</v>
      </c>
      <c r="D43" s="27"/>
      <c r="E43" s="193">
        <f>+VLOOKUP(B43,cennik!A:G,3,FALSE)</f>
        <v>25.710319999999999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tlmič dorazu (pár) 50 kg</v>
      </c>
      <c r="B44" s="22">
        <v>227187</v>
      </c>
      <c r="C44" s="475" t="str">
        <f>+VLOOKUP(B44,cennik!A:G,2,FALSE)</f>
        <v>K-SEVROLL tlmič dorazu 10/18mm 25-50kg L+P</v>
      </c>
      <c r="D44" s="27"/>
      <c r="E44" s="193">
        <f>+VLOOKUP(B44,cennik!A:G,3,FALSE)</f>
        <v>25.710319999999999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>Spona dorazovej kefky</v>
      </c>
      <c r="B45" s="15">
        <v>223569</v>
      </c>
      <c r="C45" s="475" t="str">
        <f>+VLOOKUP(B45,cennik!A:G,2,FALSE)</f>
        <v>SEVROLL 20223 spona dorazovej kefky</v>
      </c>
      <c r="D45" s="27"/>
      <c r="E45" s="193">
        <f>+VLOOKUP(B45,cennik!A:G,3,FALSE)</f>
        <v>7.8070000000000001E-2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spojovací profil H18-3metre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spojovací T profil - 3metre /s drážkou/</v>
      </c>
      <c r="B47" s="15" t="str">
        <f>IFERROR(VLOOKUP(P7,data!C589:D598,2,0),"N/A")</f>
        <v>N/A</v>
      </c>
      <c r="C47" s="475" t="str">
        <f>IF(B47=data!D64,texty!A239,+VLOOKUP(B47,cennik!A:G,2,FALSE))</f>
        <v> v tejto farbe a dĺžke sa daný profil nevyrába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>spojovací T profil - 3metre /s lemom/</v>
      </c>
      <c r="B48" s="15" t="str">
        <f>IFERROR(VLOOKUP(P7,data!C599:D608,2,0),"N/A")</f>
        <v>N/A</v>
      </c>
      <c r="C48" s="475" t="str">
        <f>IF(B48=data!D64,texty!A239,+VLOOKUP(B48,cennik!A:G,2,FALSE))</f>
        <v> v tejto farbe a dĺžke sa daný profil nevyrába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"U" profil na DTD 18mm - 3 metre /hladký/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"U" profil na DTD 18mm - 3 metre /lem/</v>
      </c>
      <c r="B50" s="15" t="str">
        <f>IFERROR(VLOOKUP(P7,data!C620:D629,2,0),"N/A")</f>
        <v>N/A</v>
      </c>
      <c r="C50" s="475" t="str">
        <f>IF(B50=data!D64,texty!A239,+VLOOKUP(B50,cennik!A:G,2,FALSE))</f>
        <v> v tejto farbe a dĺžke sa daný profil nevyrába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uholník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uholník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uholník mini 11x17mm - 3m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uholník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 v tejto farbe a dĺžke sa daný profil nevyrába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uholník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 v tejto farbe a dĺžke sa daný profil nevyrába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uholník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 v tejto farbe a dĺžke sa daný profil nevyrába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klínok pre dilatáciu výplne 16mm</v>
      </c>
      <c r="B57" s="15">
        <v>308631</v>
      </c>
      <c r="C57" s="475" t="str">
        <f>+VLOOKUP(B57,cennik!A:G,2,FALSE)</f>
        <v>SEVROLL 20252 klin pre lamino hrúbka 2mm (100 ks)</v>
      </c>
      <c r="D57" s="27"/>
      <c r="E57" s="193">
        <f>+VLOOKUP(B57,cennik!A:G,3,FALSE)</f>
        <v>8.7956400000000006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zámok posuvných dverí</v>
      </c>
      <c r="B58" s="22">
        <v>216363</v>
      </c>
      <c r="C58" s="475" t="str">
        <f>+VLOOKUP(B58,cennik!A:G,2,FALSE)</f>
        <v>SEVROLL 20356 zámok na posuvné dvere 10/18mm</v>
      </c>
      <c r="D58" s="27"/>
      <c r="E58" s="193">
        <f>+VLOOKUP(B58,cennik!A:G,3,FALSE)</f>
        <v>15.855560000000001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protiprachový kartáč samolepiaci</v>
      </c>
      <c r="B59" s="22">
        <v>308639</v>
      </c>
      <c r="C59" s="23" t="str">
        <f>+VLOOKUP(B59,cennik!A:G,2,FALSE)</f>
        <v>SEVROLL protiprachový kartáč samolep. 6,7x13mm</v>
      </c>
      <c r="D59" s="27"/>
      <c r="E59" s="193">
        <f>+VLOOKUP(B59,cennik!A:G,3,FALSE)</f>
        <v>0.34048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Technický nákres tohoto systému</v>
      </c>
      <c r="C62" s="68"/>
      <c r="D62" s="44" t="str">
        <f>texty!A15</f>
        <v>CELKOM 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">
      <c r="A63" s="70" t="str">
        <f>System10!A67</f>
        <v>Vaša poznámka: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">
      <c r="A65" s="695" t="str">
        <f>IF(N65=1,texty!A215,IF(K65&gt;0,texty!A214,""))</f>
        <v>niektoré položky sa vo vybranej dĺžke nevyrábajú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 xml:space="preserve">strieborná </v>
      </c>
      <c r="M66" s="19" t="s">
        <v>968</v>
      </c>
    </row>
    <row r="67" spans="1:14" ht="12.75" hidden="1" customHeight="1" x14ac:dyDescent="0.2">
      <c r="L67" s="4" t="str">
        <f>data!J5</f>
        <v>zlatá/mosadz</v>
      </c>
      <c r="M67" s="19" t="s">
        <v>42</v>
      </c>
    </row>
    <row r="68" spans="1:14" ht="12.75" hidden="1" customHeight="1" x14ac:dyDescent="0.2">
      <c r="L68" s="4" t="str">
        <f>data!J6</f>
        <v>oliva</v>
      </c>
    </row>
    <row r="69" spans="1:14" ht="12.75" hidden="1" customHeight="1" x14ac:dyDescent="0.2">
      <c r="L69" s="4" t="str">
        <f>data!J15</f>
        <v>biela lesk</v>
      </c>
    </row>
    <row r="70" spans="1:14" ht="12.75" hidden="1" customHeight="1" x14ac:dyDescent="0.2">
      <c r="L70" s="4" t="str">
        <f>data!J18</f>
        <v>biela mat</v>
      </c>
    </row>
    <row r="71" spans="1:14" ht="12.75" hidden="1" customHeight="1" x14ac:dyDescent="0.2">
      <c r="L71" s="4" t="str">
        <f>data!J16</f>
        <v>čierna lesk</v>
      </c>
    </row>
    <row r="72" spans="1:14" ht="12.75" hidden="1" customHeight="1" x14ac:dyDescent="0.2">
      <c r="L72" s="4" t="str">
        <f>data!J17</f>
        <v>čierna mat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čierna štrukturálna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5" t="s">
        <v>730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">
      <c r="A4" s="9" t="str">
        <f>texty!A70</f>
        <v>VNÚTORNÝ ROZMER SKRINE: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krídlo dverí: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rozmer zrkadla /na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dĺžka úchytkového profilu (+2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 veľkosť krídla so zrkadlom je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5" t="str">
        <f>IF(SUM(D40:D41)&gt;0,texty!A246,"")</f>
        <v/>
      </c>
      <c r="B13" s="685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0.7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partnerská zľava:</v>
      </c>
      <c r="H23" s="5"/>
      <c r="L23" s="5"/>
    </row>
    <row r="24" spans="1:12" ht="12.75" customHeight="1" x14ac:dyDescent="0.2">
      <c r="A24" s="123" t="str">
        <f>texty!A80</f>
        <v>Objednávacie kódy,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kód</v>
      </c>
      <c r="C25" s="76" t="str">
        <f>+System10!C27</f>
        <v>názov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celkom</v>
      </c>
      <c r="G25" s="16" t="str">
        <f>+System10!G27</f>
        <v>celkom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">
      <c r="A26" s="6" t="str">
        <f>texty!A106</f>
        <v>horný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>spodný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horný vozík</v>
      </c>
      <c r="B29" s="15">
        <v>228023</v>
      </c>
      <c r="C29" s="34" t="str">
        <f>+VLOOKUP(B29,cennik!A:G,2,FALSE)</f>
        <v>SEVROLL 10196 Focus horný vozík 18mm 2ks</v>
      </c>
      <c r="D29" s="15">
        <f>IF((D42+D43)&gt;D4,0,D4-(D42+D43))</f>
        <v>0</v>
      </c>
      <c r="E29" s="193">
        <f>+VLOOKUP(B29,cennik!A:G,3,FALSE)</f>
        <v>3.9346299999999998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spodný vozík</v>
      </c>
      <c r="B30" s="15">
        <f>IF(F4=M65,362316,229440)</f>
        <v>229440</v>
      </c>
      <c r="C30" s="23" t="str">
        <f>+VLOOKUP(B30,cennik!A:G,2,FALSE)</f>
        <v>SEVROLL 10198 spodný vozík WD 18C HI-TEC - 2ks</v>
      </c>
      <c r="D30" s="15">
        <f>+D4</f>
        <v>0</v>
      </c>
      <c r="E30" s="193">
        <f>+VLOOKUP(B30,cennik!A:G,3,FALSE)</f>
        <v>5.2305400000000004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dorazový kartáč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úchytková lišta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Voliteľné príslušenstvo:</v>
      </c>
      <c r="B34" s="319"/>
      <c r="C34" s="116"/>
      <c r="D34" s="370" t="str">
        <f>System10!D41</f>
        <v>zadajte počet: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pozicionér do horného vedenia</v>
      </c>
      <c r="B35" s="66">
        <v>298035</v>
      </c>
      <c r="C35" s="34" t="str">
        <f>+VLOOKUP(B35,cennik!A:G,2,FALSE)</f>
        <v>SEVROLL 20326 Fix pozicionér pre horný vozík transparentný</v>
      </c>
      <c r="D35" s="27"/>
      <c r="E35" s="193">
        <f>+VLOOKUP(B35,cennik!A:G,3,FALSE)</f>
        <v>1.0929500000000001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 xml:space="preserve">pozicionér </v>
      </c>
      <c r="B36" s="15">
        <f>IF(F4="Gemini",387424,89063)</f>
        <v>89063</v>
      </c>
      <c r="C36" s="34" t="str">
        <f>+VLOOKUP(B36,cennik!A:G,2,FALSE)</f>
        <v>SEVROLL 20080 pozicionér spodného vozíka HI-TEC</v>
      </c>
      <c r="D36" s="27"/>
      <c r="E36" s="193">
        <f>+VLOOKUP(B36,cennik!A:G,3,FALSE)</f>
        <v>0.31226999999999999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 Tlmič dorazu MINI do 25 kg (pár)</v>
      </c>
      <c r="B37" s="15">
        <v>318662</v>
      </c>
      <c r="C37" s="23" t="str">
        <f>+VLOOKUP(B37,cennik!A:G,2,FALSE)</f>
        <v>SEVROLL 20368-SV tlmič dorazu Mini SV25 (14-25kg)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 Tlmič dorazu MINI do 40 kg (pár)</v>
      </c>
      <c r="B38" s="22">
        <v>283956</v>
      </c>
      <c r="C38" s="23" t="str">
        <f>+VLOOKUP(B38,cennik!A:G,2,FALSE)</f>
        <v>SEVROLL 20258-SV tlmič dorazu Mini SV40 (25 - 40kg)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 Tlmič dorazu MINI do 60 kg (pár)</v>
      </c>
      <c r="B39" s="22">
        <v>351743</v>
      </c>
      <c r="C39" s="23" t="str">
        <f>+VLOOKUP(B39,cennik!A:G,2,FALSE)</f>
        <v>SEVROLL 20339-SV tlmič dorazu Mini SV60 (40 - 60kg)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> Tlmič pre stredné krídlo do 25 kg</v>
      </c>
      <c r="B40" s="22">
        <v>318663</v>
      </c>
      <c r="C40" s="23" t="str">
        <f>+VLOOKUP(B40,cennik!A:G,2,FALSE)</f>
        <v>SEVROLL 20363-SV tlmič Central 10/18mm obojstranný 25kg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> Tlmič pre stredné krídlo do 40 kg</v>
      </c>
      <c r="B41" s="22">
        <v>283955</v>
      </c>
      <c r="C41" s="23" t="str">
        <f>+VLOOKUP(B41,cennik!A:G,2,FALSE)</f>
        <v>SEVROLL 20319-SV tlmič Central 10/18mm obojstranný 25-40kg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tlmič dorazu (pár) 25 kg</v>
      </c>
      <c r="B42" s="22">
        <v>227185</v>
      </c>
      <c r="C42" s="34" t="str">
        <f>+VLOOKUP(B42,cennik!A:G,2,FALSE)</f>
        <v>K-SEVROLL tlmič dorazu 10/18mm 14-25kg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tlmič dorazu (pár) 50 kg</v>
      </c>
      <c r="B43" s="22">
        <v>227187</v>
      </c>
      <c r="C43" s="34" t="str">
        <f>+VLOOKUP(B43,cennik!A:G,2,FALSE)</f>
        <v>K-SEVROLL tlmič dorazu 10/18mm 25-50kg L+P</v>
      </c>
      <c r="D43" s="27"/>
      <c r="E43" s="193">
        <f>+VLOOKUP(B43,cennik!A:G,3,FALSE)</f>
        <v>25.710319999999999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>Spona dorazovej kefky</v>
      </c>
      <c r="B44" s="15">
        <v>223569</v>
      </c>
      <c r="C44" s="34" t="str">
        <f>+VLOOKUP(B44,cennik!A:G,2,FALSE)</f>
        <v>SEVROLL 20223 spona dorazovej kefky</v>
      </c>
      <c r="D44" s="27"/>
      <c r="E44" s="193">
        <f>+VLOOKUP(B44,cennik!A:G,3,FALSE)</f>
        <v>7.8070000000000001E-2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spojovací profil H18-3metre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spojovací T profil - 3metre /s drážkou/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>spojovací T profil - 3metre /s lemom/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"U" profil na DTD 18mm - 3 metre /hladký/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"U" profil na DTD 18mm - 3 metre /lem/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uholník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uholník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uholník mini 11x17mm - 3m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uholník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uholník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uholník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klínok pre dilatáciu výplne 16mm</v>
      </c>
      <c r="B56" s="15">
        <v>308631</v>
      </c>
      <c r="C56" s="34" t="str">
        <f>+VLOOKUP(B56,cennik!A:G,2,FALSE)</f>
        <v>SEVROLL 20252 klin pre lamino hrúbka 2mm (100 ks)</v>
      </c>
      <c r="D56" s="27"/>
      <c r="E56" s="193">
        <f>+VLOOKUP(B56,cennik!A:G,3,FALSE)</f>
        <v>8.7956400000000006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zámok posuvných dverí</v>
      </c>
      <c r="B57" s="22">
        <v>216363</v>
      </c>
      <c r="C57" s="34" t="str">
        <f>+VLOOKUP(B57,cennik!A:G,2,FALSE)</f>
        <v>SEVROLL 20356 zámok na posuvné dvere 10/18mm</v>
      </c>
      <c r="D57" s="27"/>
      <c r="E57" s="193">
        <f>+VLOOKUP(B57,cennik!A:G,3,FALSE)</f>
        <v>15.855560000000001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protiprachový kartáč samolepiaci</v>
      </c>
      <c r="B58" s="22">
        <v>308639</v>
      </c>
      <c r="C58" s="23" t="str">
        <f>+VLOOKUP(B58,cennik!A:G,2,FALSE)</f>
        <v>SEVROLL protiprachový kartáč samolep. 6,7x13mm</v>
      </c>
      <c r="D58" s="27"/>
      <c r="E58" s="193">
        <f>+VLOOKUP(B58,cennik!A:G,3,FALSE)</f>
        <v>0.34048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>Ďalšie príslušenstvo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Technický nákres tohoto systému</v>
      </c>
      <c r="C61" s="68"/>
      <c r="D61" s="44" t="str">
        <f>texty!A15</f>
        <v>CELKOM 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">
      <c r="A62" s="70" t="str">
        <f>System10!A67</f>
        <v>Vaša poznámka: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 xml:space="preserve">strieborná </v>
      </c>
      <c r="M65" s="19" t="s">
        <v>968</v>
      </c>
    </row>
    <row r="66" spans="11:13" ht="12.75" hidden="1" customHeight="1" x14ac:dyDescent="0.2">
      <c r="L66" s="4" t="str">
        <f>texty!A130</f>
        <v>oliva</v>
      </c>
      <c r="M66" s="19" t="s">
        <v>42</v>
      </c>
    </row>
    <row r="67" spans="11:13" ht="12.75" hidden="1" customHeight="1" x14ac:dyDescent="0.2">
      <c r="L67" s="4" t="str">
        <f>data!J15</f>
        <v>biela lesk</v>
      </c>
    </row>
    <row r="68" spans="11:13" ht="12.75" hidden="1" customHeight="1" x14ac:dyDescent="0.2">
      <c r="L68" s="4" t="str">
        <f>data!J18</f>
        <v>biela mat</v>
      </c>
    </row>
    <row r="69" spans="11:13" ht="12.75" hidden="1" customHeight="1" x14ac:dyDescent="0.2">
      <c r="L69" s="4" t="str">
        <f>data!J17</f>
        <v>čierna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rozmer zrkadla /na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dĺžka úchytkového profilu (+2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 veľkosť krídla so zrkadlom je 2400x700mm</v>
      </c>
      <c r="C12" s="385"/>
      <c r="D12" s="7"/>
      <c r="E12" s="7"/>
      <c r="F12" s="7"/>
      <c r="H12" s="36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29.2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s="121" customFormat="1" ht="12.75" customHeight="1" x14ac:dyDescent="0.2">
      <c r="A23" s="123" t="str">
        <f>texty!A80</f>
        <v>Objednávacie kódy,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celkom</v>
      </c>
      <c r="G24" s="16" t="str">
        <f>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">
      <c r="A25" s="6" t="str">
        <f>+Faworyt!A26</f>
        <v>horný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spodný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horný vozík</v>
      </c>
      <c r="B28" s="15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spodný vozík</v>
      </c>
      <c r="B29" s="15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dorazový kartáč</v>
      </c>
      <c r="B30" s="15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Voliteľné príslušenstvo:</v>
      </c>
      <c r="B33" s="319"/>
      <c r="C33" s="116"/>
      <c r="D33" s="370" t="str">
        <f>+Faworyt!D34</f>
        <v>zadajte počet: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 xml:space="preserve">pozicionér </v>
      </c>
      <c r="B35" s="15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 Tlmič dorazu MINI do 25 kg (pár)</v>
      </c>
      <c r="B36" s="15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 Tlmič dorazu MINI do 40 kg (pár)</v>
      </c>
      <c r="B37" s="15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 Tlmič dorazu MINI do 60 kg (pár)</v>
      </c>
      <c r="B38" s="15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> Tlmič pre stredné krídlo do 25 kg</v>
      </c>
      <c r="B39" s="15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 Tlmič pre stredné krídlo do 40 kg</v>
      </c>
      <c r="B40" s="15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tlmič dorazu (pár) 25 kg</v>
      </c>
      <c r="B41" s="15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tlmič dorazu (pár) 50 kg</v>
      </c>
      <c r="B42" s="15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Spona dorazovej kefky</v>
      </c>
      <c r="B43" s="15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spojovací profil H18-3metre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spojovací T profil - 3metre /s drážkou/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>spojovací T profil - 3metre /s lemom/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na DTD 18mm - 3 metre /hladký/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"U" profil na DTD 18mm - 3 metre /lem/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uholník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uholník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uholník mini 11x17mm - 3m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uholník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uholník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uholník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klínok pre dilatáciu výplne 16mm</v>
      </c>
      <c r="B55" s="15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zámok posuvných dverí</v>
      </c>
      <c r="B56" s="15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protiprachový kartáč samolepiaci</v>
      </c>
      <c r="B57" s="15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Technický nákres tohoto systému</v>
      </c>
      <c r="B60" s="15"/>
      <c r="C60" s="23"/>
      <c r="D60" s="72" t="str">
        <f>+Faworyt!D61</f>
        <v>CELKOM 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">
      <c r="A61" s="70" t="str">
        <f>System10!A67</f>
        <v>Vaša poznámka: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IF(N63=1,texty!A215,IF(K63&gt;0,texty!A214,""))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 xml:space="preserve">strieborná 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823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 veľkosť krídla so zrkadlom je 2400x700mm</v>
      </c>
      <c r="C12" s="80"/>
      <c r="D12" s="7"/>
      <c r="E12" s="7"/>
      <c r="F12" s="7"/>
      <c r="G12" s="5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3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partnerská zľava:</v>
      </c>
      <c r="H22" s="5"/>
      <c r="L22" s="5"/>
    </row>
    <row r="23" spans="1:12" ht="12.75" customHeight="1" x14ac:dyDescent="0.2">
      <c r="A23" s="123" t="str">
        <f>texty!A80</f>
        <v>Objednávacie kódy,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7" t="str">
        <f>+Faworyt!C25</f>
        <v>názov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celkom</v>
      </c>
      <c r="G24" s="78" t="str">
        <f>+Faworyt!G25</f>
        <v>celkom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">
      <c r="A25" s="6" t="str">
        <f>+Faworyt!A26</f>
        <v>horný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spodný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horný vozík</v>
      </c>
      <c r="B28" s="15">
        <v>228023</v>
      </c>
      <c r="C28" s="475" t="str">
        <f>+VLOOKUP(B28,cennik!$A:$G,2,FALSE)</f>
        <v>SEVROLL 10196 Focus horný vozík 18mm 2ks</v>
      </c>
      <c r="D28" s="15">
        <f>IF((D41+D42)&gt;D4,0,D4-(D41+D42))</f>
        <v>0</v>
      </c>
      <c r="E28" s="193">
        <f>+VLOOKUP(B28,cennik!$A:$G,3,FALSE)</f>
        <v>3.9346299999999998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spodný vozík</v>
      </c>
      <c r="B29" s="15">
        <f>IF(F4=M61,362316,229440)</f>
        <v>229440</v>
      </c>
      <c r="C29" s="23" t="str">
        <f>+VLOOKUP(B29,cennik!$A:$G,2,FALSE)</f>
        <v>SEVROLL 10198 spodný vozík WD 18C HI-TEC - 2ks</v>
      </c>
      <c r="D29" s="15">
        <f>+D4</f>
        <v>0</v>
      </c>
      <c r="E29" s="193">
        <f>+VLOOKUP(B29,cennik!$A:$G,3,FALSE)</f>
        <v>5.2305400000000004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dorazový kartáč</v>
      </c>
      <c r="B30" s="15">
        <v>229433</v>
      </c>
      <c r="C30" s="475" t="str">
        <f>+VLOOKUP(B30,cennik!$A:$G,2,FALSE)</f>
        <v>SEVROLL dorazová kefa zásuvná 4,8x4mm sivá</v>
      </c>
      <c r="D30" s="15">
        <f>CEILING((B4*D4*2/1000),1)</f>
        <v>0</v>
      </c>
      <c r="E30" s="193">
        <f>+VLOOKUP(B30,cennik!$A:$G,3,FALSE)</f>
        <v>0.13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Voliteľné príslušenstvo:</v>
      </c>
      <c r="B33" s="113"/>
      <c r="C33" s="115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pozicionér do horného vedenia</v>
      </c>
      <c r="B34" s="66">
        <v>298035</v>
      </c>
      <c r="C34" s="475" t="str">
        <f>+VLOOKUP(B34,cennik!$A:$G,2,FALSE)</f>
        <v>SEVROLL 20326 Fix pozicionér pre horný vozík transparentný</v>
      </c>
      <c r="D34" s="27"/>
      <c r="E34" s="193">
        <f>+VLOOKUP(B34,cennik!$A:$G,3,FALSE)</f>
        <v>1.0929500000000001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 xml:space="preserve">pozicionér </v>
      </c>
      <c r="B35" s="15">
        <f>IF(F4="Gemini",387424,89063)</f>
        <v>89063</v>
      </c>
      <c r="C35" s="475" t="str">
        <f>+VLOOKUP(B35,cennik!$A:$G,2,FALSE)</f>
        <v>SEVROLL 20080 pozicionér spodného vozíka HI-TEC</v>
      </c>
      <c r="D35" s="27"/>
      <c r="E35" s="193">
        <f>+VLOOKUP(B35,cennik!$A:$G,3,FALSE)</f>
        <v>0.31226999999999999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 Tlmič dorazu MINI do 25 kg (pár)</v>
      </c>
      <c r="B36" s="15">
        <v>318662</v>
      </c>
      <c r="C36" s="23" t="str">
        <f>+VLOOKUP(B36,cennik!$A:$G,2,FALSE)</f>
        <v>SEVROLL 20368-SV tlmič dorazu Mini SV25 (14-25kg)</v>
      </c>
      <c r="D36" s="278"/>
      <c r="E36" s="86">
        <f>+VLOOKUP(B36,cennik!$A:$G,3,FALSE)</f>
        <v>22.951930000000001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 Tlmič dorazu MINI do 40 kg (pár)</v>
      </c>
      <c r="B37" s="15">
        <v>283956</v>
      </c>
      <c r="C37" s="23" t="str">
        <f>+VLOOKUP(B37,cennik!$A:$G,2,FALSE)</f>
        <v>SEVROLL 20258-SV tlmič dorazu Mini SV40 (25 - 40kg)</v>
      </c>
      <c r="D37" s="278"/>
      <c r="E37" s="86">
        <f>+VLOOKUP(B37,cennik!$A:$G,3,FALSE)</f>
        <v>22.951930000000001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 Tlmič dorazu MINI do 60 kg (pár)</v>
      </c>
      <c r="B38" s="15">
        <v>351743</v>
      </c>
      <c r="C38" s="23" t="str">
        <f>+VLOOKUP(B38,cennik!$A:$G,2,FALSE)</f>
        <v>SEVROLL 20339-SV tlmič dorazu Mini SV60 (40 - 60kg)</v>
      </c>
      <c r="D38" s="278"/>
      <c r="E38" s="86">
        <f>+VLOOKUP(B38,cennik!$A:$G,3,FALSE)</f>
        <v>22.951930000000001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> Tlmič pre stredné krídlo do 25 kg</v>
      </c>
      <c r="B39" s="15">
        <v>318663</v>
      </c>
      <c r="C39" s="23" t="str">
        <f>+VLOOKUP(B39,cennik!$A:$G,2,FALSE)</f>
        <v>SEVROLL 20363-SV tlmič Central 10/18mm obojstranný 25kg</v>
      </c>
      <c r="D39" s="278"/>
      <c r="E39" s="86">
        <f>+VLOOKUP(B39,cennik!$A:$G,3,FALSE)</f>
        <v>49.156689999999998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> Tlmič pre stredné krídlo do 40 kg</v>
      </c>
      <c r="B40" s="15">
        <v>283955</v>
      </c>
      <c r="C40" s="23" t="str">
        <f>+VLOOKUP(B40,cennik!$A:$G,2,FALSE)</f>
        <v>SEVROLL 20319-SV tlmič Central 10/18mm obojstranný 25-40kg</v>
      </c>
      <c r="D40" s="278"/>
      <c r="E40" s="86">
        <f>+VLOOKUP(B40,cennik!$A:$G,3,FALSE)</f>
        <v>49.156689999999998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tlmič dorazu (pár) 25 kg</v>
      </c>
      <c r="B41" s="15">
        <v>227185</v>
      </c>
      <c r="C41" s="475" t="str">
        <f>+VLOOKUP(B41,cennik!$A:$G,2,FALSE)</f>
        <v>K-SEVROLL tlmič dorazu 10/18mm 14-25kg L+P</v>
      </c>
      <c r="D41" s="27"/>
      <c r="E41" s="193">
        <f>+VLOOKUP(B41,cennik!$A:$G,3,FALSE)</f>
        <v>25.710319999999999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tlmič dorazu (pár) 50 kg</v>
      </c>
      <c r="B42" s="15">
        <v>227187</v>
      </c>
      <c r="C42" s="475" t="str">
        <f>+VLOOKUP(B42,cennik!$A:$G,2,FALSE)</f>
        <v>K-SEVROLL tlmič dorazu 10/18mm 25-50kg L+P</v>
      </c>
      <c r="D42" s="27"/>
      <c r="E42" s="193">
        <f>+VLOOKUP(B42,cennik!$A:$G,3,FALSE)</f>
        <v>25.710319999999999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>Spona dorazovej kefky</v>
      </c>
      <c r="B43" s="15">
        <v>223569</v>
      </c>
      <c r="C43" s="475" t="str">
        <f>+VLOOKUP(B43,cennik!$A:$G,2,FALSE)</f>
        <v>SEVROLL 20223 spona dorazovej kefky</v>
      </c>
      <c r="D43" s="27"/>
      <c r="E43" s="193">
        <f>+VLOOKUP(B43,cennik!$A:$G,3,FALSE)</f>
        <v>7.8070000000000001E-2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spojovací profil H18-3metre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spojovací T profil - 3metre /s drážkou/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>spojovací T profil - 3metre /s lemom/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"U" profil na DTD 18mm - 3 metre /hladký/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"U" profil na DTD 18mm - 3 metre /lem/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uholník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uholník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uholník mini 11x17mm - 3m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uholník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uholník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uholník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klínok pre dilatáciu výplne 16mm</v>
      </c>
      <c r="B55" s="15">
        <v>308631</v>
      </c>
      <c r="C55" s="475" t="str">
        <f>+VLOOKUP(B55,cennik!$A:$G,2,FALSE)</f>
        <v>SEVROLL 20252 klin pre lamino hrúbka 2mm (100 ks)</v>
      </c>
      <c r="D55" s="27"/>
      <c r="E55" s="193">
        <f>+VLOOKUP(B55,cennik!$A:$G,3,FALSE)</f>
        <v>8.7956400000000006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zámok posuvných dverí</v>
      </c>
      <c r="B56" s="15">
        <v>216363</v>
      </c>
      <c r="C56" s="475" t="str">
        <f>+VLOOKUP(B56,cennik!$A:$G,2,FALSE)</f>
        <v>SEVROLL 20356 zámok na posuvné dvere 10/18mm</v>
      </c>
      <c r="D56" s="27"/>
      <c r="E56" s="193">
        <f>+VLOOKUP(B56,cennik!$A:$G,3,FALSE)</f>
        <v>15.855560000000001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protiprachový kartáč samolepiaci</v>
      </c>
      <c r="B57" s="15">
        <v>308639</v>
      </c>
      <c r="C57" s="23" t="str">
        <f>+VLOOKUP(B57,cennik!$A:$G,2,FALSE)</f>
        <v>SEVROLL protiprachový kartáč samolep. 6,7x13mm</v>
      </c>
      <c r="D57" s="27"/>
      <c r="E57" s="193">
        <f>+VLOOKUP(B57,cennik!$A:$G,3,FALSE)</f>
        <v>0.34048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Technický nákres tohoto systému</v>
      </c>
      <c r="D60" s="73" t="str">
        <f>+Faworyt!D61</f>
        <v>CELKOM 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">
      <c r="A61" s="70" t="str">
        <f>System10!$A$67</f>
        <v>Vaša poznámka:</v>
      </c>
      <c r="B61" s="710"/>
      <c r="C61" s="711"/>
      <c r="D61" s="711"/>
      <c r="E61" s="711"/>
      <c r="F61" s="711"/>
      <c r="G61" s="712"/>
      <c r="H61" s="5"/>
      <c r="L61" s="4" t="str">
        <f>texty!$A$128</f>
        <v xml:space="preserve">strieborná </v>
      </c>
      <c r="M61" s="19" t="s">
        <v>968</v>
      </c>
    </row>
    <row r="62" spans="1:14" ht="12.75" customHeight="1" x14ac:dyDescent="0.2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">
      <c r="A63" s="695" t="str">
        <f>IF(N63=1,texty!$A$215,IF(K63&gt;0,texty!$A$214,""))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5" t="s">
        <v>585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7" customHeight="1" x14ac:dyDescent="0.2">
      <c r="A4" s="9" t="str">
        <f>texty!A70</f>
        <v>VNÚTORNÝ ROZMER SKRINE: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rozmer zrkadla /na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dĺžka úchytkového profilu (+2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 veľkosť krídla so zrkadlom je 2400x700mm</v>
      </c>
      <c r="C12" s="387"/>
      <c r="D12" s="7"/>
      <c r="E12" s="7"/>
      <c r="G12" s="5"/>
      <c r="L12" s="5"/>
    </row>
    <row r="13" spans="1:16" ht="19.899999999999999" customHeight="1" x14ac:dyDescent="0.2">
      <c r="A13" s="685" t="str">
        <f>IF(SUM(D39:D40)&gt;0,texty!A246,"")</f>
        <v/>
      </c>
      <c r="B13" s="685"/>
      <c r="C13" s="71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31"/>
    </row>
    <row r="14" spans="1:16" ht="37.5" customHeight="1" x14ac:dyDescent="0.2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">
      <c r="A25" s="6" t="str">
        <f>+Faworyt!A26</f>
        <v>horný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spodný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horný vozík</v>
      </c>
      <c r="B28" s="14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spodný vozík</v>
      </c>
      <c r="B29" s="14">
        <f>IF(F4=M64,362316,229440)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dorazový kartáč</v>
      </c>
      <c r="B30" s="14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Voliteľné príslušenstvo:</v>
      </c>
      <c r="B33" s="14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 xml:space="preserve">pozicionér </v>
      </c>
      <c r="B35" s="14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 Tlmič dorazu MINI do 25 kg (pár)</v>
      </c>
      <c r="B36" s="14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 Tlmič dorazu MINI do 40 kg (pár)</v>
      </c>
      <c r="B37" s="22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 Tlmič dorazu MINI do 60 kg (pár)</v>
      </c>
      <c r="B38" s="22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 Tlmič pre stredné krídlo do 25 kg</v>
      </c>
      <c r="B39" s="22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 Tlmič pre stredné krídlo do 40 kg</v>
      </c>
      <c r="B40" s="22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tlmič dorazu (pár) 25 kg</v>
      </c>
      <c r="B41" s="22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tlmič dorazu (pár) 50 kg</v>
      </c>
      <c r="B42" s="22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Spona dorazovej kefky</v>
      </c>
      <c r="B43" s="14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spojovací profil H18-3metre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spojovací T profil - 3metre /s drážkou/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spojovací T profil - 3metre /s lemom/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na DTD 18mm - 3 metre /hladký/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na DTD 18mm - 3 metre /lem/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uholník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uholník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uholník mini 11x17mm - 3m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uholník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uholník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uholník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klínok pre dilatáciu výplne 16mm</v>
      </c>
      <c r="B55" s="14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zámok posuvných dverí</v>
      </c>
      <c r="B56" s="22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protiprachový kartáč samolepiaci</v>
      </c>
      <c r="B57" s="22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Technický nákres tohoto systému</v>
      </c>
      <c r="B62" s="15"/>
      <c r="C62" s="23"/>
      <c r="D62" s="72" t="str">
        <f>+Faworyt!D61</f>
        <v>CELKOM 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">
      <c r="A63" s="70" t="str">
        <f>System10!A67</f>
        <v>Vaša poznámka: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 xml:space="preserve">strieborná </v>
      </c>
      <c r="M64" s="19" t="s">
        <v>968</v>
      </c>
    </row>
    <row r="65" spans="1:14" ht="12.75" customHeight="1" x14ac:dyDescent="0.2">
      <c r="A65" s="695" t="str">
        <f>IF(N65=1,texty!A215,IF(J65&gt;0,texty!A214,""))</f>
        <v>niektoré položky sa vo vybranej dĺžke nevyrábajú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oliva kartáčovaná</v>
      </c>
    </row>
    <row r="67" spans="1:14" ht="12.75" hidden="1" customHeight="1" x14ac:dyDescent="0.2">
      <c r="L67" s="4" t="str">
        <f>data!J8</f>
        <v>kart. tm. oliva</v>
      </c>
    </row>
    <row r="68" spans="1:14" ht="12.75" hidden="1" customHeight="1" x14ac:dyDescent="0.2">
      <c r="L68" s="4" t="str">
        <f>data!J9</f>
        <v>kart. čierna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5" t="s">
        <v>833</v>
      </c>
      <c r="B2" s="317" t="str">
        <f>profil!T7</f>
        <v>Zákazník:, , IČO: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25">
      <c r="A3" s="582" t="str">
        <f>CONCATENATE(texty!A243," ",7,".",39)</f>
        <v>Katalóg Kovania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">
      <c r="A4" s="321" t="str">
        <f>texty!A70</f>
        <v>VNÚTORNÝ ROZMER SKRINE: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">
      <c r="A5" s="321"/>
      <c r="B5" s="683" t="str">
        <f>texty!A45</f>
        <v>vypíšte týchto 5 políčok !!! Údaje v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">
      <c r="A7" s="322" t="str">
        <f>texty!A71</f>
        <v>krídlo dverí:</v>
      </c>
      <c r="B7" s="53" t="str">
        <f>IF(B4&gt;0,B4-40,"")</f>
        <v/>
      </c>
      <c r="C7" s="462" t="str">
        <f>IFERROR((((C4-3+(25*(D4-1)))/D4+IF(AND(D4=4,D6=2),L1,0))),texty!A235)</f>
        <v> Maximálna šírka krídla môže byť 1 100 mm !!!</v>
      </c>
      <c r="D7" s="15"/>
      <c r="E7" s="15"/>
      <c r="F7" s="19"/>
      <c r="G7" s="330" t="str">
        <f>texty!A42</f>
        <v>u sklenenej výplne (alebo zrkadla)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">
      <c r="A8" s="322" t="str">
        <f>texty!A73</f>
        <v>rozmer zrkadla / 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je treba použiť bezpečnostné sklo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">
      <c r="A9" s="322" t="str">
        <f>texty!A74</f>
        <v>dĺžka vodiacej a krycej lišty krídla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alebo sklo zabezpečiť ochrannou fóliou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>Horný/spodný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úchytová lišta</v>
      </c>
      <c r="B11" s="380" t="str">
        <f>+B7</f>
        <v/>
      </c>
      <c r="C11" s="381"/>
      <c r="D11" s="15"/>
      <c r="E11" s="15"/>
      <c r="F11" s="19"/>
      <c r="G11" s="21" t="str">
        <f>texty!A43</f>
        <v>Maximálna hmotnosť krídla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5" t="str">
        <f>IF(SUM(D51:D52)&gt;0,texty!A245,"")</f>
        <v/>
      </c>
      <c r="B13" s="685"/>
      <c r="C13" s="584" t="str">
        <f>IFERROR((IF(C7&gt;1100,texty!A235,""))," ")</f>
        <v> Maximálna šírka krídla môže byť 1 100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partnerská zľava: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Objednávacie kódy,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kód</v>
      </c>
      <c r="C28" s="18" t="str">
        <f>texty!A16</f>
        <v>názov</v>
      </c>
      <c r="D28" s="17" t="str">
        <f>texty!A17</f>
        <v>ks</v>
      </c>
      <c r="E28" s="17" t="str">
        <f>texty!A18</f>
        <v>cena/ks</v>
      </c>
      <c r="F28" s="17" t="str">
        <f>texty!A19</f>
        <v>cena celkom</v>
      </c>
      <c r="G28" s="18" t="str">
        <f>texty!A20</f>
        <v>celkom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Horný profil: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>spodný profil: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horné vozíky (sady)</v>
      </c>
      <c r="B32" s="14">
        <v>228009</v>
      </c>
      <c r="C32" s="23" t="str">
        <f>+VLOOKUP(B32,cennik!A:G,2,FALSE)</f>
        <v>SEVROLL 10204 horný vozík Gemini symetrický 10mm - 2ks</v>
      </c>
      <c r="D32" s="15">
        <f>IF((D53+D54)&gt;D4,0,D4-(D53+D54))</f>
        <v>0</v>
      </c>
      <c r="E32" s="86">
        <f>+VLOOKUP(B32,cennik!A:G,3,FALSE)</f>
        <v>5.1758899999999999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spodné vozíky (sada)</v>
      </c>
      <c r="B33" s="14">
        <f>IF(F4=L60,328321,229441)</f>
        <v>229441</v>
      </c>
      <c r="C33" s="23" t="str">
        <f>+VLOOKUP(B33,cennik!A:G,2,FALSE)</f>
        <v>SEVROLL 10200 spodný vozík WD 10C HI-TEC - 2ks</v>
      </c>
      <c r="D33" s="15">
        <f>+D4</f>
        <v>0</v>
      </c>
      <c r="E33" s="86">
        <f>+VLOOKUP(B33,cennik!A:G,3,FALSE)</f>
        <v>6.6617899999999999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dorazový kartáč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spojovacia skrutka</v>
      </c>
      <c r="B36" s="14">
        <v>89244</v>
      </c>
      <c r="C36" s="23" t="str">
        <f>+VLOOKUP(B36,cennik!A:G,2,FALSE)</f>
        <v>SEVROLL 20001 skrutkovrut 6,3x32 SEVROLL a Simple</v>
      </c>
      <c r="D36" s="15">
        <f>+D4*4</f>
        <v>0</v>
      </c>
      <c r="E36" s="86">
        <f>+VLOOKUP(B36,cennik!A:G,3,FALSE)</f>
        <v>0.15614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horný profil rámu (vodiaca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>horizontálny spodný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 záslepka otvorov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3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Voliteľné príslušenstvo:</v>
      </c>
      <c r="B42" s="13"/>
      <c r="D42" s="24" t="str">
        <f>texty!A33</f>
        <v>zadajte počet: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pozicionér do horného vedenia</v>
      </c>
      <c r="B43" s="13">
        <v>298035</v>
      </c>
      <c r="C43" s="23" t="str">
        <f>+VLOOKUP(B43,cennik!A:G,2,FALSE)</f>
        <v>SEVROLL 20326 Fix pozicionér pre horný vozík transparentný</v>
      </c>
      <c r="D43" s="27"/>
      <c r="E43" s="265">
        <f>+VLOOKUP(B43,cennik!A:G,3,FALSE)</f>
        <v>1.0929500000000001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 xml:space="preserve">pozicionér </v>
      </c>
      <c r="B44" s="14">
        <f>IF(F4="Gemini",387424,89063)</f>
        <v>89063</v>
      </c>
      <c r="C44" s="23" t="str">
        <f>+VLOOKUP(B44,cennik!A:G,2,FALSE)</f>
        <v>SEVROLL 20080 pozicionér spodného vozíka HI-TEC</v>
      </c>
      <c r="D44" s="27"/>
      <c r="E44" s="265">
        <f>+VLOOKUP(B44,cennik!A:G,3,FALSE)</f>
        <v>0.31226999999999999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 nalepovacia úchytka, biela lesk</v>
      </c>
      <c r="B45" s="15">
        <v>288125</v>
      </c>
      <c r="C45" s="23" t="str">
        <f>+VLOOKUP(B45,cennik!A:G,2,FALSE)</f>
        <v>SEVROLL 20329 Pax nalepovacia úchytka biela lesk</v>
      </c>
      <c r="D45" s="27"/>
      <c r="E45" s="265">
        <f>+VLOOKUP(B45,cennik!A:G,3,FALSE)</f>
        <v>8.0149600000000003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 nalepovacia úchytka, strieborná</v>
      </c>
      <c r="B46" s="22">
        <v>288126</v>
      </c>
      <c r="C46" s="23" t="str">
        <f>+VLOOKUP(B46,cennik!A:G,2,FALSE)</f>
        <v>SEVROLL 20328 Pax nalepovacia úchytka strieborná</v>
      </c>
      <c r="D46" s="27"/>
      <c r="E46" s="86">
        <f>+VLOOKUP(B46,cennik!A:G,3,FALSE)</f>
        <v>6.1673600000000004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 Výstuha – profil 3m</v>
      </c>
      <c r="B47" s="22">
        <v>283904</v>
      </c>
      <c r="C47" s="23" t="str">
        <f>+VLOOKUP(B47,cennik!A:G,2,FALSE)</f>
        <v>SEVROLL 04318 Pax výztuha 3m strieborná</v>
      </c>
      <c r="D47" s="27"/>
      <c r="E47" s="86">
        <f>+VLOOKUP(B47,cennik!A:G,3,FALSE)</f>
        <v>28.963149999999999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 Tlmič dorazu MINI do 25 kg (pár)</v>
      </c>
      <c r="B48" s="14">
        <v>318662</v>
      </c>
      <c r="C48" s="23" t="str">
        <f>+VLOOKUP(B48,cennik!A:G,2,FALSE)</f>
        <v>SEVROLL 20368-SV tlmič dorazu Mini SV25 (14-25kg)</v>
      </c>
      <c r="D48" s="27"/>
      <c r="E48" s="86">
        <f>+VLOOKUP(B48,cennik!A:G,3,FALSE)</f>
        <v>22.951930000000001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 Tlmič dorazu MINI do 40 kg (pár)</v>
      </c>
      <c r="B49" s="22">
        <v>283956</v>
      </c>
      <c r="C49" s="23" t="str">
        <f>+VLOOKUP(B49,cennik!A:G,2,FALSE)</f>
        <v>SEVROLL 20258-SV tlmič dorazu Mini SV40 (25 - 40kg)</v>
      </c>
      <c r="D49" s="27"/>
      <c r="E49" s="86">
        <f>+VLOOKUP(B49,cennik!A:G,3,FALSE)</f>
        <v>22.951930000000001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 Tlmič dorazu MINI do 60 kg (pár)</v>
      </c>
      <c r="B50" s="22">
        <v>351743</v>
      </c>
      <c r="C50" s="23" t="str">
        <f>+VLOOKUP(B50,cennik!A:G,2,FALSE)</f>
        <v>SEVROLL 20339-SV tlmič dorazu Mini SV60 (40 - 60kg)</v>
      </c>
      <c r="D50" s="27"/>
      <c r="E50" s="86">
        <f>+VLOOKUP(B50,cennik!A:G,3,FALSE)</f>
        <v>22.951930000000001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> Tlmič pre stredné krídlo do 25 kg</v>
      </c>
      <c r="B51" s="22">
        <v>318663</v>
      </c>
      <c r="C51" s="23" t="str">
        <f>+VLOOKUP(B51,cennik!A:G,2,FALSE)</f>
        <v>SEVROLL 20363-SV tlmič Central 10/18mm obojstranný 25kg</v>
      </c>
      <c r="D51" s="27"/>
      <c r="E51" s="86">
        <f>+VLOOKUP(B51,cennik!A:G,3,FALSE)</f>
        <v>49.156689999999998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> Tlmič pre stredné krídlo do 40 kg</v>
      </c>
      <c r="B52" s="22">
        <v>283955</v>
      </c>
      <c r="C52" s="23" t="str">
        <f>+VLOOKUP(B52,cennik!A:G,2,FALSE)</f>
        <v>SEVROLL 20319-SV tlmič Central 10/18mm obojstranný 25-40kg</v>
      </c>
      <c r="D52" s="27"/>
      <c r="E52" s="86">
        <f>+VLOOKUP(B52,cennik!A:G,3,FALSE)</f>
        <v>49.156689999999998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tlmič dorazu (pár) 25 kg</v>
      </c>
      <c r="B53" s="22">
        <v>227185</v>
      </c>
      <c r="C53" s="23" t="str">
        <f>+VLOOKUP(B53,cennik!A:G,2,FALSE)</f>
        <v>K-SEVROLL tlmič dorazu 10/18mm 14-25kg L+P</v>
      </c>
      <c r="D53" s="27"/>
      <c r="E53" s="86">
        <f>+VLOOKUP(B53,cennik!A:G,3,FALSE)</f>
        <v>25.710319999999999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tlmič dorazu (pár) 50 kg</v>
      </c>
      <c r="B54" s="22">
        <v>227187</v>
      </c>
      <c r="C54" s="23" t="str">
        <f>+VLOOKUP(B54,cennik!A:G,2,FALSE)</f>
        <v>K-SEVROLL tlmič dorazu 10/18mm 25-50kg L+P</v>
      </c>
      <c r="D54" s="27"/>
      <c r="E54" s="86">
        <f>+VLOOKUP(B54,cennik!A:G,3,FALSE)</f>
        <v>25.710319999999999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28"/>
      <c r="E55" s="86">
        <f>+VLOOKUP(B55,cennik!A:G,3,FALSE)</f>
        <v>0.20741000000000001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spojovacia skrutka</v>
      </c>
      <c r="B56" s="14">
        <v>89244</v>
      </c>
      <c r="C56" s="23" t="str">
        <f>+VLOOKUP(B56,cennik!A:G,2,FALSE)</f>
        <v>SEVROLL 20001 skrutkovrut 6,3x32 SEVROLL a Simple</v>
      </c>
      <c r="D56" s="354"/>
      <c r="E56" s="86">
        <f>+VLOOKUP(B56,cennik!A:G,3,FALSE)</f>
        <v>0.15614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">
      <c r="A59" s="328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26.752659999999999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 xml:space="preserve">strieborná </v>
      </c>
      <c r="L60" s="4" t="s">
        <v>968</v>
      </c>
    </row>
    <row r="61" spans="1:12" ht="12.75" customHeight="1" x14ac:dyDescent="0.2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biela lesk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CELKOM 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čierna mat</v>
      </c>
    </row>
    <row r="63" spans="1:12" ht="12.75" customHeight="1" x14ac:dyDescent="0.2">
      <c r="A63" s="337" t="str">
        <f>texty!A14</f>
        <v>Vaša poznámka: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">
      <c r="A65" s="682" t="str">
        <f>IF(M65=1,texty!A215,IF(J65&gt;0,texty!A214,""))</f>
        <v>niektoré položky sa vo vybranej dĺžke nevyrábajú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5" t="s">
        <v>851</v>
      </c>
      <c r="B2" s="50" t="str">
        <f>profil!T7</f>
        <v>Zákazník:,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K3" s="5"/>
    </row>
    <row r="4" spans="1:15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dĺžka úchytkového profilu (+2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Pri tejto zostave nie je možné použiť kombináciu so sklom / zrkadlom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7"/>
      <c r="C11" s="600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K22" s="5"/>
    </row>
    <row r="23" spans="1:11" ht="12.75" customHeight="1" x14ac:dyDescent="0.2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</row>
    <row r="25" spans="1:11" ht="12.75" customHeight="1" x14ac:dyDescent="0.2">
      <c r="A25" s="6" t="str">
        <f>+Faworyt!A26</f>
        <v>horný profil: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>spodný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dorazový kartáč</v>
      </c>
      <c r="B30" s="170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úchytková lišta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spojovací profil H18-3metre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spojovací T profil - 3metre /s drážkou/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>spojovací T profil - 3metre /s lemom/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"U" profil na DTD 18mm - 3 metre /hladký/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"U" profil na DTD 18mm - 3 metre /lem/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uholník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uholník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uholník mini 11x17mm - 3m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uholník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uholník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uholník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Technický nákres tohoto systému</v>
      </c>
      <c r="C59" s="36"/>
      <c r="D59" s="74" t="str">
        <f>+Faworyt!D61</f>
        <v>CELKOM 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">
      <c r="A62" s="695" t="str">
        <f>IF(N62=1,texty!A215,IF(J62&gt;0,texty!A214,""))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">
      <c r="H64" s="127"/>
      <c r="L64" s="4" t="str">
        <f>texty!A130</f>
        <v>oliva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5" t="s">
        <v>828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dĺžka úchytkového profilu (+2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IF(SUM(D39:D40)&gt;0,texty!A246,"")</f>
        <v/>
      </c>
      <c r="B11" s="685"/>
      <c r="C11" s="600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">
      <c r="A25" s="6" t="str">
        <f>+Faworyt!A26</f>
        <v>horný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spodný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dorazový kartáč</v>
      </c>
      <c r="B30" s="170">
        <v>89131</v>
      </c>
      <c r="C30" s="475" t="str">
        <f>+VLOOKUP(B30,cennik!A:G,2,FALSE)</f>
        <v>SEVROLL dorazový kartáč samolepiaci 6,7x4mm</v>
      </c>
      <c r="D30" s="15">
        <f>CEILING((B4*D4*2/1000),1)</f>
        <v>0</v>
      </c>
      <c r="E30" s="193">
        <f>+VLOOKUP(B30,cennik!A:G,3,FALSE)</f>
        <v>0.20458000000000001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spojovací profil H18-3metre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spojovací T profil - 3metre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>spojovací T profil - 3metre /s lemom/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"U" profil na DTD 18mm - 3 metre /lem/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uholník mini 11x17mm - 3m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uholník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uholník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IF(N62=1,texty!A215,IF(K62&gt;0,texty!A214,""))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5" t="s">
        <v>978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dĺžka úchytkového profilu (+2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5.5" x14ac:dyDescent="0.2">
      <c r="A10" s="400" t="str">
        <f>texty!A64</f>
        <v>Pri tejto zostave nie je možné použiť kombináciu so sklom / zrkadlom</v>
      </c>
      <c r="B10" s="65"/>
      <c r="C10" s="601" t="str">
        <f>texty!A78</f>
        <v>dodatočné odpočty výšky vypočítaných výplní pri použití deliacich profilov výplne: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">
      <c r="A23" s="123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">
      <c r="A25" s="6" t="str">
        <f>+Faworyt!A26</f>
        <v>horný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spodný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horný vozík</v>
      </c>
      <c r="B28" s="66">
        <v>228023</v>
      </c>
      <c r="C28" s="475" t="str">
        <f>+VLOOKUP(B28,cennik!A:G,2,FALSE)</f>
        <v>SEVROLL 10196 Focus horný vozík 18mm 2ks</v>
      </c>
      <c r="D28" s="15">
        <f>IF((D41+D42)&gt;D4,0,D4-(D42+D41))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spodný vozík</v>
      </c>
      <c r="B29" s="170">
        <f>IF(F4=Ergo!M63,362316,229440)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dorazový kartáč</v>
      </c>
      <c r="B30" s="170">
        <v>229433</v>
      </c>
      <c r="C30" s="47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Voliteľné príslušenstvo:</v>
      </c>
      <c r="B33" s="170"/>
      <c r="C33" s="23"/>
      <c r="D33" s="371" t="str">
        <f>+Faworyt!D34</f>
        <v>zadajte počet: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pozicionér do horného vedenia</v>
      </c>
      <c r="B34" s="170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 xml:space="preserve">pozicionér </v>
      </c>
      <c r="B35" s="170">
        <f>IF(F4="Gemini",387424,89063)</f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Spona dorazovej kefky</v>
      </c>
      <c r="B43" s="170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spojovací profil H18-3metre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spojovací T profil - 3metre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spojovací T profil - 3metre /s lemom/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na DTD 18mm - 3 metre /lem/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uholník mini 11x17mm - 3m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uholník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uholník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IF(N62=1,texty!A215,IF(J62&gt;0,texty!A214,""))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  <row r="65" spans="12:12" ht="12.75" hidden="1" customHeight="1" x14ac:dyDescent="0.2">
      <c r="L65" s="4" t="str">
        <f>data!J5</f>
        <v>zlatá/mosadz</v>
      </c>
    </row>
    <row r="66" spans="12:12" ht="12.75" hidden="1" customHeight="1" x14ac:dyDescent="0.2">
      <c r="L66" s="4" t="str">
        <f>data!J17</f>
        <v>čierna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5" t="s">
        <v>567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dĺžka úchytkového profilu (+2 mm)</v>
      </c>
      <c r="B9" s="388">
        <f>B8+2</f>
        <v>-42</v>
      </c>
      <c r="C9" s="381"/>
      <c r="D9" s="7"/>
      <c r="E9" s="7"/>
      <c r="F9" s="7"/>
      <c r="G9" s="4" t="str">
        <f>Faworyt!G8</f>
        <v>Maximálna hmotnosť krídla je 50 kg</v>
      </c>
      <c r="H9" s="5"/>
      <c r="L9" s="33"/>
      <c r="M9" s="32"/>
    </row>
    <row r="10" spans="1:16" ht="12.75" customHeight="1" x14ac:dyDescent="0.2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IF(SUM(D38:D39)&gt;0,texty!A246,"")</f>
        <v/>
      </c>
      <c r="B11" s="685"/>
      <c r="C11" s="601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2.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partnerská zľava:</v>
      </c>
      <c r="H21" s="5"/>
      <c r="L21" s="5"/>
    </row>
    <row r="22" spans="1:12" ht="12.75" customHeight="1" x14ac:dyDescent="0.2">
      <c r="A22" s="123" t="str">
        <f>texty!A80</f>
        <v>Objednávacie kódy,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kód</v>
      </c>
      <c r="C23" s="76" t="str">
        <f>+Faworyt!C25</f>
        <v>názov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celkom</v>
      </c>
      <c r="G23" s="16" t="str">
        <f>+Faworyt!G25</f>
        <v>celkom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">
      <c r="A24" s="6" t="str">
        <f>+Faworyt!A26</f>
        <v>horný profil: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>spodný profil: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horný vozík</v>
      </c>
      <c r="B27" s="66">
        <v>228023</v>
      </c>
      <c r="C27" s="475" t="str">
        <f>+VLOOKUP(B27,cennik!A:G,2,FALSE)</f>
        <v>SEVROLL 10196 Focus horný vozík 18mm 2ks</v>
      </c>
      <c r="D27" s="15">
        <f>IF((D41+D40)&gt;D4,0,D4-(D40+D41))</f>
        <v>0</v>
      </c>
      <c r="E27" s="193">
        <f>+VLOOKUP(B27,cennik!A:G,3,FALSE)</f>
        <v>3.9346299999999998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spodný vozík</v>
      </c>
      <c r="B28" s="170">
        <f>IF(F4=M63,362316,229440)</f>
        <v>229440</v>
      </c>
      <c r="C28" s="475" t="str">
        <f>+VLOOKUP(B28,cennik!A:G,2,FALSE)</f>
        <v>SEVROLL 10198 spodný vozík WD 18C HI-TEC - 2ks</v>
      </c>
      <c r="D28" s="15">
        <f>+D4</f>
        <v>0</v>
      </c>
      <c r="E28" s="193">
        <f>+VLOOKUP(B28,cennik!A:G,3,FALSE)</f>
        <v>5.2305400000000004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dorazový kartáč</v>
      </c>
      <c r="B29" s="170">
        <v>89131</v>
      </c>
      <c r="C29" s="475" t="str">
        <f>+VLOOKUP(B29,cennik!A:G,2,FALSE)</f>
        <v>SEVROLL dorazový kartáč samolepiaci 6,7x4mm</v>
      </c>
      <c r="D29" s="15">
        <f>CEILING((B4*D4*2/1000),1)</f>
        <v>0</v>
      </c>
      <c r="E29" s="193">
        <f>+VLOOKUP(B29,cennik!A:G,3,FALSE)</f>
        <v>0.20458000000000001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úchytková lišta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Voliteľné príslušenstvo:</v>
      </c>
      <c r="B32" s="170"/>
      <c r="C32" s="23"/>
      <c r="D32" s="371" t="str">
        <f>+Faworyt!D34</f>
        <v>zadajte počet: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pozicionér do horného vedenia</v>
      </c>
      <c r="B33" s="170">
        <v>298035</v>
      </c>
      <c r="C33" s="475" t="str">
        <f>+VLOOKUP(B33,cennik!A:G,2,FALSE)</f>
        <v>SEVROLL 20326 Fix pozicionér pre horný vozík transparentný</v>
      </c>
      <c r="D33" s="27"/>
      <c r="E33" s="193">
        <f>+VLOOKUP(B33,cennik!A:G,3,FALSE)</f>
        <v>1.0929500000000001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 xml:space="preserve">pozicionér </v>
      </c>
      <c r="B34" s="170">
        <f>IF(F4="Gemini",387424,89063)</f>
        <v>89063</v>
      </c>
      <c r="C34" s="475" t="str">
        <f>+VLOOKUP(B34,cennik!A:G,2,FALSE)</f>
        <v>SEVROLL 20080 pozicionér spodného vozíka HI-TEC</v>
      </c>
      <c r="D34" s="27"/>
      <c r="E34" s="193">
        <f>+VLOOKUP(B34,cennik!A:G,3,FALSE)</f>
        <v>0.31226999999999999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 Tlmič dorazu MINI do 25 kg (pár)</v>
      </c>
      <c r="B35" s="170">
        <v>318662</v>
      </c>
      <c r="C35" s="23" t="str">
        <f>+VLOOKUP(B35,cennik!A:G,2,FALSE)</f>
        <v>SEVROLL 20368-SV tlmič dorazu Mini SV25 (14-25kg)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 Tlmič dorazu MINI do 40 kg (pár)</v>
      </c>
      <c r="B36" s="66">
        <v>283956</v>
      </c>
      <c r="C36" s="23" t="str">
        <f>+VLOOKUP(B36,cennik!A:G,2,FALSE)</f>
        <v>SEVROLL 20258-SV tlmič dorazu Mini SV40 (25 - 40kg)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 Tlmič dorazu MINI do 60 kg (pár)</v>
      </c>
      <c r="B37" s="66">
        <v>351743</v>
      </c>
      <c r="C37" s="23" t="str">
        <f>+VLOOKUP(B37,cennik!A:G,2,FALSE)</f>
        <v>SEVROLL 20339-SV tlmič dorazu Mini SV60 (40 - 60kg)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> Tlmič pre stredné krídlo do 25 kg</v>
      </c>
      <c r="B38" s="66">
        <v>318663</v>
      </c>
      <c r="C38" s="23" t="str">
        <f>+VLOOKUP(B38,cennik!A:G,2,FALSE)</f>
        <v>SEVROLL 20363-SV tlmič Central 10/18mm obojstranný 25kg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> Tlmič pre stredné krídlo do 40 kg</v>
      </c>
      <c r="B39" s="66">
        <v>283955</v>
      </c>
      <c r="C39" s="23" t="str">
        <f>+VLOOKUP(B39,cennik!A:G,2,FALSE)</f>
        <v>SEVROLL 20319-SV tlmič Central 10/18mm obojstranný 25-40kg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tlmič dorazu (pár) 25 kg</v>
      </c>
      <c r="B40" s="66">
        <v>227185</v>
      </c>
      <c r="C40" s="475" t="str">
        <f>+VLOOKUP(B40,cennik!A:G,2,FALSE)</f>
        <v>K-SEVROLL tlmič dorazu 10/18mm 14-25kg L+P</v>
      </c>
      <c r="D40" s="27"/>
      <c r="E40" s="193">
        <f>+VLOOKUP(B40,cennik!A:G,3,FALSE)</f>
        <v>25.710319999999999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tlmič dorazu (pár) 50 kg</v>
      </c>
      <c r="B41" s="66">
        <v>227187</v>
      </c>
      <c r="C41" s="475" t="str">
        <f>+VLOOKUP(B41,cennik!A:G,2,FALSE)</f>
        <v>K-SEVROLL tlmič dorazu 10/18mm 25-50kg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>Spona dorazovej kefky</v>
      </c>
      <c r="B42" s="170">
        <v>223569</v>
      </c>
      <c r="C42" s="475" t="str">
        <f>+VLOOKUP(B42,cennik!A:G,2,FALSE)</f>
        <v>SEVROLL 20223 spona dorazovej kefky</v>
      </c>
      <c r="D42" s="27"/>
      <c r="E42" s="193">
        <f>+VLOOKUP(B42,cennik!A:G,3,FALSE)</f>
        <v>7.8070000000000001E-2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spojovací profil H18-3metre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spojovací T profil - 3metre /s drážkou/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>spojovací T profil - 3metre /s lemom/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"U" profil na DTD 18mm - 3 metre /hladký/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"U" profil na DTD 18mm - 3 metre /lem/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uholník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uholník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uholník mini 11x17mm - 3m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uholník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uholník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uholník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zámok posuvných dverí</v>
      </c>
      <c r="B54" s="66">
        <v>216363</v>
      </c>
      <c r="C54" s="475" t="str">
        <f>+VLOOKUP(B54,cennik!A:G,2,FALSE)</f>
        <v>SEVROLL 20356 zámok na posuvné dvere 10/18mm</v>
      </c>
      <c r="D54" s="27"/>
      <c r="E54" s="193">
        <f>+VLOOKUP(B54,cennik!A:G,3,FALSE)</f>
        <v>15.855560000000001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protiprachový kartáč samolepiaci</v>
      </c>
      <c r="B55" s="66">
        <v>308639</v>
      </c>
      <c r="C55" s="23" t="str">
        <f>+VLOOKUP(B55,cennik!A:G,2,FALSE)</f>
        <v>SEVROLL protiprachový kartáč samolep. 6,7x13mm</v>
      </c>
      <c r="D55" s="27"/>
      <c r="E55" s="193">
        <f>+VLOOKUP(B55,cennik!A:G,3,FALSE)</f>
        <v>0.34048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>Ďalšie príslušenstvo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Technický nákres tohoto systému</v>
      </c>
      <c r="C58" s="36"/>
      <c r="D58" s="73" t="str">
        <f>+Faworyt!D61</f>
        <v>CELKOM 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">
      <c r="A59" s="70" t="str">
        <f>System10!A67</f>
        <v>Vaša poznámka: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">
      <c r="A61" s="695" t="str">
        <f>IF(N61=1,texty!A215,IF(J61&gt;0,texty!A214,""))</f>
        <v>niektoré položky sa vo vybranej dĺžke nevyrábajú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5" t="s">
        <v>731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krídlo dverí: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dĺžka úchytkového profilu (+2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8" t="str">
        <f>texty!A64</f>
        <v>Pri tejto zostave nie je možné použiť kombináciu so sklom / zrkadlom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IF(SUM(D37:D38)&gt;0,texty!A246,"")</f>
        <v/>
      </c>
      <c r="B11" s="685"/>
      <c r="C11" s="602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1.7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partnerská zľava:</v>
      </c>
      <c r="H20" s="5"/>
      <c r="L20" s="5"/>
    </row>
    <row r="21" spans="1:12" ht="12.75" customHeight="1" x14ac:dyDescent="0.2">
      <c r="A21" s="123" t="str">
        <f>texty!A80</f>
        <v>Objednávacie kódy,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kód</v>
      </c>
      <c r="C22" s="76" t="str">
        <f>+Faworyt!C25</f>
        <v>názov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celkom</v>
      </c>
      <c r="G22" s="16" t="str">
        <f>+Faworyt!G25</f>
        <v>celkom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">
      <c r="A23" s="6" t="str">
        <f>+Faworyt!A26</f>
        <v>horný profil: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>spodný profil: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horný vozík</v>
      </c>
      <c r="B26" s="66">
        <v>228023</v>
      </c>
      <c r="C26" s="475" t="str">
        <f>+VLOOKUP(B26,cennik!A:G,2,FALSE)</f>
        <v>SEVROLL 10196 Focus horný vozík 18mm 2ks</v>
      </c>
      <c r="D26" s="15">
        <f>IF((D40+D39)&gt;D4,0,D4-(D39+D40))</f>
        <v>0</v>
      </c>
      <c r="E26" s="193">
        <f>+VLOOKUP(B26,cennik!A:G,3,FALSE)</f>
        <v>3.9346299999999998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spodný vozík</v>
      </c>
      <c r="B27" s="170">
        <f>IF(F4=M62,362316,229440)</f>
        <v>229440</v>
      </c>
      <c r="C27" s="475" t="str">
        <f>+VLOOKUP(B27,cennik!A:G,2,FALSE)</f>
        <v>SEVROLL 10198 spodný vozík WD 18C HI-TEC - 2ks</v>
      </c>
      <c r="D27" s="15">
        <f>+D4</f>
        <v>0</v>
      </c>
      <c r="E27" s="193">
        <f>+VLOOKUP(B27,cennik!A:G,3,FALSE)</f>
        <v>5.2305400000000004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dorazový kartáč</v>
      </c>
      <c r="B28" s="170">
        <v>229433</v>
      </c>
      <c r="C28" s="475" t="str">
        <f>+VLOOKUP(B28,cennik!A:G,2,FALSE)</f>
        <v>SEVROLL dorazová kefa zásuvná 4,8x4mm sivá</v>
      </c>
      <c r="D28" s="15">
        <f>CEILING((B4*D4*2/1000),1)</f>
        <v>0</v>
      </c>
      <c r="E28" s="193">
        <f>+VLOOKUP(B28,cennik!A:G,3,FALSE)</f>
        <v>0.13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úchytková lišta</v>
      </c>
      <c r="B29" s="170">
        <v>233428</v>
      </c>
      <c r="C29" s="475" t="str">
        <f>+VLOOKUP(B29,cennik!A:G,2,FALSE)</f>
        <v>Sevroll 85003 Fiona II úchytová lišta 2,7m strieborná</v>
      </c>
      <c r="D29" s="15">
        <f>IF(B9&lt;=1285,D4*2/2,D4*2)</f>
        <v>0</v>
      </c>
      <c r="E29" s="193">
        <f>+VLOOKUP(B29,cennik!A:G,3,FALSE)</f>
        <v>13.089370000000001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Voliteľné príslušenstvo:</v>
      </c>
      <c r="B31" s="170"/>
      <c r="C31" s="23"/>
      <c r="D31" s="371" t="str">
        <f>+Faworyt!D34</f>
        <v>zadajte počet: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pozicionér do horného vedenia</v>
      </c>
      <c r="B32" s="170">
        <v>298035</v>
      </c>
      <c r="C32" s="475" t="str">
        <f>+VLOOKUP(B32,cennik!A:G,2,FALSE)</f>
        <v>SEVROLL 20326 Fix pozicionér pre horný vozík transparentný</v>
      </c>
      <c r="D32" s="27"/>
      <c r="E32" s="193">
        <f>+VLOOKUP(B32,cennik!A:G,3,FALSE)</f>
        <v>1.0929500000000001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 xml:space="preserve">pozicionér </v>
      </c>
      <c r="B33" s="170">
        <f>IF(F4="Gemini",387424,89063)</f>
        <v>89063</v>
      </c>
      <c r="C33" s="475" t="str">
        <f>+VLOOKUP(B33,cennik!A:G,2,FALSE)</f>
        <v>SEVROLL 20080 pozicionér spodného vozíka HI-TEC</v>
      </c>
      <c r="D33" s="27"/>
      <c r="E33" s="193">
        <f>+VLOOKUP(B33,cennik!A:G,3,FALSE)</f>
        <v>0.31226999999999999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 Tlmič dorazu MINI do 25 kg (pár)</v>
      </c>
      <c r="B34" s="170">
        <v>318662</v>
      </c>
      <c r="C34" s="23" t="str">
        <f>+VLOOKUP(B34,cennik!A:G,2,FALSE)</f>
        <v>SEVROLL 20368-SV tlmič dorazu Mini SV25 (14-25kg)</v>
      </c>
      <c r="D34" s="278"/>
      <c r="E34" s="86">
        <f>+VLOOKUP(B34,cennik!A:G,3,FALSE)</f>
        <v>22.951930000000001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 Tlmič dorazu MINI do 40 kg (pár)</v>
      </c>
      <c r="B35" s="66">
        <v>283956</v>
      </c>
      <c r="C35" s="23" t="str">
        <f>+VLOOKUP(B35,cennik!A:G,2,FALSE)</f>
        <v>SEVROLL 20258-SV tlmič dorazu Mini SV40 (25 - 40kg)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 Tlmič dorazu MINI do 60 kg (pár)</v>
      </c>
      <c r="B36" s="66">
        <v>351743</v>
      </c>
      <c r="C36" s="23" t="str">
        <f>+VLOOKUP(B36,cennik!A:G,2,FALSE)</f>
        <v>SEVROLL 20339-SV tlmič dorazu Mini SV60 (40 - 60kg)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> Tlmič pre stredné krídlo do 25 kg</v>
      </c>
      <c r="B37" s="66">
        <v>318663</v>
      </c>
      <c r="C37" s="23" t="str">
        <f>+VLOOKUP(B37,cennik!A:G,2,FALSE)</f>
        <v>SEVROLL 20363-SV tlmič Central 10/18mm obojstranný 25kg</v>
      </c>
      <c r="D37" s="278"/>
      <c r="E37" s="86">
        <f>+VLOOKUP(B37,cennik!A:G,3,FALSE)</f>
        <v>49.156689999999998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> Tlmič pre stredné krídlo do 40 kg</v>
      </c>
      <c r="B38" s="66">
        <v>283955</v>
      </c>
      <c r="C38" s="23" t="str">
        <f>+VLOOKUP(B38,cennik!A:G,2,FALSE)</f>
        <v>SEVROLL 20319-SV tlmič Central 10/18mm obojstranný 25-40kg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tlmič dorazu (pár) 25 kg</v>
      </c>
      <c r="B39" s="66">
        <v>227185</v>
      </c>
      <c r="C39" s="475" t="str">
        <f>+VLOOKUP(B39,cennik!A:G,2,FALSE)</f>
        <v>K-SEVROLL tlmič dorazu 10/18mm 14-25kg L+P</v>
      </c>
      <c r="D39" s="27"/>
      <c r="E39" s="193">
        <f>+VLOOKUP(B39,cennik!A:G,3,FALSE)</f>
        <v>25.710319999999999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tlmič dorazu (pár) 50 kg</v>
      </c>
      <c r="B40" s="66">
        <v>227187</v>
      </c>
      <c r="C40" s="475" t="str">
        <f>+VLOOKUP(B40,cennik!A:G,2,FALSE)</f>
        <v>K-SEVROLL tlmič dorazu 10/18mm 25-50kg L+P</v>
      </c>
      <c r="D40" s="27"/>
      <c r="E40" s="193">
        <f>+VLOOKUP(B40,cennik!A:G,3,FALSE)</f>
        <v>25.710319999999999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>Spona dorazovej kefky</v>
      </c>
      <c r="B41" s="170">
        <v>223569</v>
      </c>
      <c r="C41" s="475" t="str">
        <f>+VLOOKUP(B41,cennik!A:G,2,FALSE)</f>
        <v>SEVROLL 20223 spona dorazovej kefky</v>
      </c>
      <c r="D41" s="27"/>
      <c r="E41" s="193">
        <f>+VLOOKUP(B41,cennik!A:G,3,FALSE)</f>
        <v>7.8070000000000001E-2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spojovací profil H18-3metre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spojovací T profil - 3metre /s drážkou/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>spojovací T profil - 3metre /s lemom/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"U" profil na DTD 18mm - 3 metre /hladký/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"U" profil na DTD 18mm - 3 metre /lem/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uholník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uholník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uholník mini 11x17mm - 3m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uholník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uholník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uholník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zámok posuvných dverí</v>
      </c>
      <c r="B53" s="66">
        <v>216363</v>
      </c>
      <c r="C53" s="475" t="str">
        <f>+VLOOKUP(B53,cennik!A:G,2,FALSE)</f>
        <v>SEVROLL 20356 zámok na posuvné dvere 10/18mm</v>
      </c>
      <c r="D53" s="27"/>
      <c r="E53" s="193">
        <f>+VLOOKUP(B53,cennik!A:G,3,FALSE)</f>
        <v>15.855560000000001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protiprachový kartáč samolepiaci</v>
      </c>
      <c r="B54" s="66">
        <v>308639</v>
      </c>
      <c r="C54" s="23" t="str">
        <f>+VLOOKUP(B54,cennik!A:G,2,FALSE)</f>
        <v>SEVROLL protiprachový kartáč samolep. 6,7x13mm</v>
      </c>
      <c r="D54" s="27"/>
      <c r="E54" s="193">
        <f>+VLOOKUP(B54,cennik!A:G,3,FALSE)</f>
        <v>0.34048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>Ďalšie príslušenstvo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Technický nákres tohoto systému</v>
      </c>
      <c r="C57" s="36"/>
      <c r="D57" s="73" t="str">
        <f>+Faworyt!D61</f>
        <v>CELKOM 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">
      <c r="A58" s="70" t="str">
        <f>System10!A67</f>
        <v>Vaša poznámka: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">
      <c r="A60" s="695" t="str">
        <f>IF(N60=1,texty!A215,IF(J60&gt;0,texty!A214,""))</f>
        <v>niektoré položky sa vo vybranej dĺžke nevyrábajú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 xml:space="preserve">strieborná 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5" t="s">
        <v>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Katalóg Kovania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">
      <c r="A4" s="9" t="str">
        <f>texty!A70</f>
        <v>VNÚTORNÝ ROZMER SKRINE: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vypíšte týchto 5 políčok !!!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krídlo dverí: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rozmer zrkadla /na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Max. veľkosť krídla so zrkadlom je 2400x700mm</v>
      </c>
      <c r="C12" s="80"/>
      <c r="D12" s="7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605" t="str">
        <f>texty!A78</f>
        <v>dodatočné odpočty výšky vypočítaných výplní pri použití deliacich profilov výplne:</v>
      </c>
      <c r="D13" s="7"/>
      <c r="G13" s="5"/>
      <c r="L13" s="31"/>
    </row>
    <row r="14" spans="1:16" ht="32.25" customHeight="1" x14ac:dyDescent="0.2">
      <c r="A14" s="685"/>
      <c r="B14" s="685"/>
      <c r="C14" s="392"/>
      <c r="D14" s="7"/>
      <c r="G14" s="5"/>
      <c r="L14" s="31"/>
    </row>
    <row r="15" spans="1:16" x14ac:dyDescent="0.2">
      <c r="A15" s="6"/>
      <c r="B15" s="54"/>
      <c r="C15" s="392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partnerská zľava:</v>
      </c>
      <c r="H22" s="5"/>
      <c r="L22" s="5"/>
    </row>
    <row r="23" spans="1:12" ht="12.75" customHeight="1" x14ac:dyDescent="0.2">
      <c r="A23" s="12" t="str">
        <f>texty!A80</f>
        <v>Objednávacie kódy,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kód</v>
      </c>
      <c r="C24" s="76" t="str">
        <f>+System10!C27</f>
        <v>názov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celkom</v>
      </c>
      <c r="G24" s="16" t="str">
        <f>+System10!G27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">
      <c r="A25" s="6" t="str">
        <f>+Faworyt!A26</f>
        <v>horný profil: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spodný profil: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horný vozík</v>
      </c>
      <c r="B28" s="66">
        <v>228023</v>
      </c>
      <c r="C28" s="465" t="str">
        <f>+VLOOKUP(B28,cennik!A:G,2,FALSE)</f>
        <v>SEVROLL 10196 Focus horný vozík 18mm 2ks</v>
      </c>
      <c r="D28" s="15">
        <f>IF((D42+D41)&gt;D4,0,D4-(D41+D42))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spodný vozík</v>
      </c>
      <c r="B29" s="170">
        <f>IF(F4=M62,362316,229440)</f>
        <v>229440</v>
      </c>
      <c r="C29" s="465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dorazový kartáč</v>
      </c>
      <c r="B30" s="170">
        <v>229433</v>
      </c>
      <c r="C30" s="465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Voliteľné príslušenstvo:</v>
      </c>
      <c r="B33" s="114"/>
      <c r="C33" s="483"/>
      <c r="D33" s="370" t="str">
        <f>Faworyt!D34</f>
        <v>zadajte počet: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pozicionér do horného vedenia</v>
      </c>
      <c r="B34" s="170">
        <v>298035</v>
      </c>
      <c r="C34" s="46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 xml:space="preserve">pozicionér </v>
      </c>
      <c r="B35" s="170">
        <f>IF(F4="Gemini",387424,89063)</f>
        <v>89063</v>
      </c>
      <c r="C35" s="46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 Tlmič dorazu MINI do 25 kg (pár)</v>
      </c>
      <c r="B36" s="170">
        <v>318662</v>
      </c>
      <c r="C36" s="467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 Tlmič dorazu MINI do 40 kg (pár)</v>
      </c>
      <c r="B37" s="66">
        <v>283956</v>
      </c>
      <c r="C37" s="467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 Tlmič dorazu MINI do 60 kg (pár)</v>
      </c>
      <c r="B38" s="66">
        <v>351743</v>
      </c>
      <c r="C38" s="467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> Tlmič pre stredné krídlo do 25 kg</v>
      </c>
      <c r="B39" s="66">
        <v>318663</v>
      </c>
      <c r="C39" s="467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> Tlmič pre stredné krídlo do 40 kg</v>
      </c>
      <c r="B40" s="66">
        <v>283955</v>
      </c>
      <c r="C40" s="467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tlmič dorazu (pár) 25 kg</v>
      </c>
      <c r="B41" s="66">
        <v>227185</v>
      </c>
      <c r="C41" s="46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tlmič dorazu (pár) 50 kg</v>
      </c>
      <c r="B42" s="66">
        <v>227187</v>
      </c>
      <c r="C42" s="46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>Spona dorazovej kefky</v>
      </c>
      <c r="B43" s="170">
        <v>223569</v>
      </c>
      <c r="C43" s="46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spojovací profil H18-3metre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spojovací T profil - 3metre /s drážkou/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>spojovací T profil - 3metre /s lemom/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"U" profil na DTD 18mm - 3 metre /hladký/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"U" profil na DTD 18mm - 3 metre /lem/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uholník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uholník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uholník mini 11x17mm - 3m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uholník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uholník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uholník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klínok pre dilatáciu výplne 16mm</v>
      </c>
      <c r="B55" s="170">
        <v>308631</v>
      </c>
      <c r="C55" s="46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zámok posuvných dverí</v>
      </c>
      <c r="B56" s="66">
        <v>216363</v>
      </c>
      <c r="C56" s="46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protiprachový kartáč samolepiaci</v>
      </c>
      <c r="B57" s="66">
        <v>308639</v>
      </c>
      <c r="C57" s="467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Technický nákres tohoto systému</v>
      </c>
      <c r="B60" s="15"/>
      <c r="C60" s="23"/>
      <c r="D60" s="71" t="str">
        <f>Faworyt!D61</f>
        <v>CELKOM 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">
      <c r="A61" s="70" t="str">
        <f>System10!A67</f>
        <v>Vaša poznámka: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 xml:space="preserve">strieborná </v>
      </c>
      <c r="M62" s="19" t="s">
        <v>968</v>
      </c>
    </row>
    <row r="63" spans="1:14" ht="12.75" customHeight="1" x14ac:dyDescent="0.2">
      <c r="A63" s="695" t="str">
        <f>IF(N63=1,texty!A215,IF(J63&gt;0,texty!A214,""))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5" t="s">
        <v>853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2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vypíšte tieto 4 políčka !!! Údaje v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texty!A72</f>
        <v>rozmer výplne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Maximálna hmotnosť krídla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>Horný/spodný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úchytová lišta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Pri tejto zostave nie je možné použiť kombináciu so sklom / zrkadlom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5.5" x14ac:dyDescent="0.2">
      <c r="A12" s="685" t="str">
        <f>IF(SUM(D39:D40)&gt;0,texty!A246,"")</f>
        <v/>
      </c>
      <c r="B12" s="685"/>
      <c r="C12" s="606" t="str">
        <f>texty!A78</f>
        <v>dodatočné odpočty výšky vypočítaných výplní pri použití deliacich profilov výplne: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Horný profil: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spodný profil: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IF((D41+D42)&gt;D4,0,D4-(D42+D41))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Voliteľné príslušenstvo:</v>
      </c>
      <c r="B33" s="113"/>
      <c r="C33" s="116"/>
      <c r="D33" s="370" t="str">
        <f>+Faworyt!D34</f>
        <v>zadajte počet: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zámok posuvných dverí</v>
      </c>
      <c r="B55" s="66">
        <v>216363</v>
      </c>
      <c r="C55" s="475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Technický nákres tohoto systému</v>
      </c>
      <c r="B59" s="7"/>
      <c r="C59" s="7"/>
      <c r="D59" s="71" t="str">
        <f>texty!A15</f>
        <v>CELKOM 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 xml:space="preserve">strieborná </v>
      </c>
      <c r="M59" s="19" t="s">
        <v>971</v>
      </c>
    </row>
    <row r="60" spans="1:14" ht="12.75" customHeight="1" x14ac:dyDescent="0.2">
      <c r="A60" s="70" t="str">
        <f>System10!A67</f>
        <v>Vaša poznámka: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">
      <c r="A62" s="695" t="str">
        <f>IF(N62=1,texty!A215,IF(J62&gt;0,texty!A214,""))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2" t="str">
        <f>CONCATENATE(texty!A243," ",7,".",54)</f>
        <v>Katalóg Kovania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vypíšte tieto 4 políčka !!! Údaje v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rozmer zrkadla /na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dĺžka úchytkového profilu (+2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Max. veľkosť krídla so zrkadlom je 2400x700mm</v>
      </c>
      <c r="B12" s="715"/>
      <c r="C12" s="600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IF((D42+D41)&gt;D4,0,D4-(D41+D42))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klínok pre dilatáciu výplne 16mm</v>
      </c>
      <c r="B55" s="66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zámok posuvných dverí</v>
      </c>
      <c r="B56" s="66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protiprachový kartáč samolepiaci</v>
      </c>
      <c r="B57" s="66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 xml:space="preserve">strieborná </v>
      </c>
    </row>
    <row r="61" spans="1:14" ht="12.75" customHeight="1" x14ac:dyDescent="0.2">
      <c r="A61" s="70" t="str">
        <f>System10!A67</f>
        <v>Vaša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IF(N63=1,texty!A215,IF(J63&gt;0,texty!A214,""))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854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2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vypíšte tieto 4 políčka !!! Údaje v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rozmer výplne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rozmer zrkadla /na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5" t="str">
        <f>texty!A51</f>
        <v>dĺžka úchytkového profilu (+2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Max. veľkosť krídla so zrkadlom je 2400x700mm</v>
      </c>
      <c r="B12" s="715"/>
      <c r="C12" s="600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pozicionér do horného vedenia</v>
      </c>
      <c r="B34" s="66">
        <v>298035</v>
      </c>
      <c r="C34" s="475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pozicionér </v>
      </c>
      <c r="B35" s="66">
        <v>89063</v>
      </c>
      <c r="C35" s="475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tlmič dorazu (pár) 25 kg</v>
      </c>
      <c r="B41" s="66">
        <v>227185</v>
      </c>
      <c r="C41" s="475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tlmič dorazu (pár) 50 kg</v>
      </c>
      <c r="B42" s="66">
        <v>227187</v>
      </c>
      <c r="C42" s="475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Spona dorazovej kefky</v>
      </c>
      <c r="B43" s="66">
        <v>223569</v>
      </c>
      <c r="C43" s="475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spojovací profil H18-3metre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spojovací T profil - 3metre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spojovací T profil - 3metre /s lemom/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 - 3 metre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 - 3 metre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uholník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uholník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uholník mini 11x17mm - 3m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uholník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uholník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uholník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klínok pre dilatáciu výplne 16mm</v>
      </c>
      <c r="B55" s="66">
        <v>308631</v>
      </c>
      <c r="C55" s="475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zámok posuvných dverí</v>
      </c>
      <c r="B56" s="66">
        <v>216363</v>
      </c>
      <c r="C56" s="475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protiprachový kartáč</v>
      </c>
      <c r="B57" s="66">
        <v>95946</v>
      </c>
      <c r="C57" s="23" t="str">
        <f>+VLOOKUP(B57,cennik!A:G,2,FALSE)</f>
        <v>SEVROLL protiprach.kartáč zásuvný 4,8x13mm</v>
      </c>
      <c r="D57" s="27"/>
      <c r="E57" s="193">
        <f>+VLOOKUP(B57,cennik!A:G,3,FALSE)</f>
        <v>0.20741000000000001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 xml:space="preserve">strieborná </v>
      </c>
    </row>
    <row r="61" spans="1:13" ht="12.75" customHeight="1" x14ac:dyDescent="0.2">
      <c r="A61" s="70" t="str">
        <f>System10!A67</f>
        <v>Vaša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">
      <c r="A63" s="695" t="str">
        <f>IF(M63=1,texty!A215,IF(J63&gt;0,texty!A214,""))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texty!A259</f>
        <v>Era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",7,".",62)</f>
        <v>Katalóg Kovania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4" t="str">
        <f>texty!A52</f>
        <v>dodatočné odpočty výšky vypočítaných výplní pri použití deliacich profilov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Voliteľné príslušenstvo:</v>
      </c>
      <c r="B34" s="7"/>
      <c r="C34" s="475"/>
      <c r="D34" s="24" t="str">
        <f>System10!D41</f>
        <v>zadajte počet: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pozicionér</v>
      </c>
      <c r="B36" s="590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uholník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uholník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uholník mini 11x17mm - 3m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uholník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uholník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uholník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klínok pre dilatáciu výplne 16mm</v>
      </c>
      <c r="B51" s="15">
        <v>308631</v>
      </c>
      <c r="C51" s="475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zámok posuvných dverí</v>
      </c>
      <c r="B52" s="15">
        <v>216363</v>
      </c>
      <c r="C52" s="475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>Ďalšie príslušenstvo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Technický nákres tohoto systému</v>
      </c>
      <c r="B56" s="7"/>
      <c r="C56" s="7"/>
      <c r="D56" s="71" t="str">
        <f>texty!A15</f>
        <v>CELKOM 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">
      <c r="A57" s="70" t="str">
        <f>System10!A67</f>
        <v>Vaša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biela lesk</v>
      </c>
    </row>
    <row r="59" spans="1:13" ht="12.75" customHeight="1" x14ac:dyDescent="0.2">
      <c r="A59" s="695" t="str">
        <f>IF(M59=1,texty!A215,IF(J59&gt;0,texty!A214,""))</f>
        <v>niektoré položky sa vo vybranej dĺžke nevyrábajú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čierna mat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5" t="s">
        <v>6580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</row>
    <row r="4" spans="1:22" ht="18" customHeight="1" x14ac:dyDescent="0.2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2" t="str">
        <f>texty!A71</f>
        <v>krídlo dverí: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2" t="str">
        <f>texty!A72</f>
        <v>rozmer výplne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je treba použiť bezpečnostné sklo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dĺžka vodiacej a krycej lišty krídla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">
      <c r="A20" s="320"/>
      <c r="B20" s="596" t="str">
        <f>texty!A242</f>
        <v>dilatácia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Horný profil: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25">
      <c r="A29" s="320" t="str">
        <f>texty!A82</f>
        <v>spodný profil: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texty!A84</f>
        <v>horné vozíky (sady)</v>
      </c>
      <c r="B31" s="14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texty!A85</f>
        <v>spodné vozíky (sada)</v>
      </c>
      <c r="B32" s="14">
        <f>IF(F4=M64,328321,229441)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texty!A89</f>
        <v>dorazový kartáč</v>
      </c>
      <c r="B33" s="14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">
      <c r="A35" s="320" t="str">
        <f>texty!A92</f>
        <v>spojovacia skrutka</v>
      </c>
      <c r="B35" s="14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">
      <c r="A36" s="320" t="str">
        <f>texty!A93</f>
        <v>horný profil rámu (vodiaca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">
      <c r="A37" s="320" t="str">
        <f>texty!A94</f>
        <v>horný profil rámu (vodiaca lišta)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">
      <c r="A38" s="320" t="str">
        <f>texty!A95</f>
        <v>horizontálny spodný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">
      <c r="A39" s="320" t="str">
        <f>texty!A96</f>
        <v>horizontálny spodný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">
      <c r="A41" s="325" t="str">
        <f>texty!A66</f>
        <v>Voliteľné príslušenstvo:</v>
      </c>
      <c r="B41" s="14"/>
      <c r="D41" s="343" t="str">
        <f>texty!A33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">
      <c r="A42" s="320" t="str">
        <f>texty!A88</f>
        <v>pozicionér do horného vedenia</v>
      </c>
      <c r="B42" s="14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">
      <c r="A43" s="320" t="str">
        <f>texty!A86</f>
        <v xml:space="preserve">pozicionér </v>
      </c>
      <c r="B43" s="14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">
      <c r="A44" s="320" t="str">
        <f>texty!A228</f>
        <v> Tlmič dorazu MINI do 25 kg (pár)</v>
      </c>
      <c r="B44" s="14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spojovací profil H10-3metre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spojovacia skrutka</v>
      </c>
      <c r="B53" s="14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>Ďalšie príslušenstvo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5.0214600000000003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 xml:space="preserve">strieborná </v>
      </c>
      <c r="M64" s="4" t="s">
        <v>968</v>
      </c>
    </row>
    <row r="65" spans="1:14" ht="12.75" customHeight="1" x14ac:dyDescent="0.2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zlatá/mosadz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CELKOM 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>oliva</v>
      </c>
    </row>
    <row r="67" spans="1:14" ht="12.75" customHeight="1" x14ac:dyDescent="0.2">
      <c r="A67" s="337" t="str">
        <f>texty!A14</f>
        <v>Vaša poznámka: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texty!A261</f>
        <v>Rekord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",7,".",62)</f>
        <v>Katalóg Kovania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texty!A47</f>
        <v>krídlo dverí: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" x14ac:dyDescent="0.2">
      <c r="A12" s="9"/>
      <c r="B12" s="9"/>
      <c r="C12" s="375" t="str">
        <f>texty!A78</f>
        <v>dodatočné odpočty výšky vypočítaných výplní pri použití deliacich profilov výplne: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Voliteľné príslušenstvo:</v>
      </c>
      <c r="B34" s="7"/>
      <c r="C34" s="475"/>
      <c r="D34" s="24" t="str">
        <f>System10!D41</f>
        <v>zadajte počet: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pozicionér</v>
      </c>
      <c r="B36" s="590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uholník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uholník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uholník mini 11x17mm - 3m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uholník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uholník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uholník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klínok pre dilatáciu výplne 16mm</v>
      </c>
      <c r="B51" s="15">
        <v>308631</v>
      </c>
      <c r="C51" s="475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zámok posuvných dverí</v>
      </c>
      <c r="B52" s="15">
        <v>216363</v>
      </c>
      <c r="C52" s="475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>Ďalšie príslušenstvo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CELKOM 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">
      <c r="A57" s="70" t="str">
        <f>System10!A67</f>
        <v>Vaša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čierna mat</v>
      </c>
    </row>
    <row r="59" spans="1:13" ht="12.75" customHeight="1" x14ac:dyDescent="0.2">
      <c r="A59" s="695" t="str">
        <f>IF(M59=1,texty!A215,IF(J59&gt;0,texty!A214,""))</f>
        <v>niektoré položky sa vo vybranej dĺžke nevyrábajú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texty!A258</f>
        <v>Era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",7,".",58)</f>
        <v>Katalóg Kovania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/>
      <c r="B14" s="685"/>
      <c r="C14" s="607" t="str">
        <f>texty!A78</f>
        <v>dodatočné odpočty výšky vypočítaných výplní pri použití deliacich profilov výplne: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spojovacia skrutka</v>
      </c>
      <c r="B37" s="7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horný profil rámu (vodiaca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horný profil rámu (vodiaca lišta)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horizontálny spodný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Voliteľné príslušenstvo:</v>
      </c>
      <c r="B43" s="7"/>
      <c r="C43" s="475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pozicionér</v>
      </c>
      <c r="B45" s="590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6" t="str">
        <f>IFERROR((CONCATENATE(texty!A7," ",D59," ",texty!A9)),"")</f>
        <v>Pokiaľ budete používať ako výplň sklo / zrkadlo, je nutné doobjednať tesnenie. Dĺžka tesnenia na jedno krídlo je   ks, pokiaľ je preskenných viac krídel, treba vynásobiť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>Potrebná dĺžka tesnenia pri celkovom presklení (nutné objednať celé metre)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>Potrebná dĺžka tesnenia pri celkovom presklení (nutné objednať celé metre)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2" t="str">
        <f>texty!A206</f>
        <v xml:space="preserve">Upevňovacie kliny Blue 40ks (sklo 4 mm) </v>
      </c>
      <c r="B62" s="7">
        <v>349856</v>
      </c>
      <c r="C62" s="23" t="str">
        <f>+VLOOKUP(B62,cennik!A:G,2,FALSE)</f>
        <v>SEVROLL 20361 upevňovací klin Blue 40ks (sklo 4mm)</v>
      </c>
      <c r="D62" s="41"/>
      <c r="E62" s="86">
        <f>+VLOOKUP(B62,cennik!A:G,3,FALSE)</f>
        <v>12.28267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>Ďalšie príslušenstvo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Technický nákres tohoto systému</v>
      </c>
      <c r="B65" s="485">
        <v>128842</v>
      </c>
      <c r="C65" s="486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CELKOM 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">
      <c r="A68" s="70" t="str">
        <f>System10!A67</f>
        <v>Vaša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biela lesk</v>
      </c>
    </row>
    <row r="70" spans="1:13" ht="12.75" customHeight="1" x14ac:dyDescent="0.2">
      <c r="A70" s="695" t="str">
        <f>IF(M70=1,texty!A215,IF(J70&gt;0,texty!A214,""))</f>
        <v>niektoré položky sa vo vybranej dĺžke nevyrábajú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čierna mat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texty!A260</f>
        <v>Rekord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2" t="str">
        <f>CONCATENATE(texty!A243," ",5,".",77)</f>
        <v>Katalóg Kovania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66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">
      <c r="A4" s="9" t="str">
        <f>texty!A70</f>
        <v>VNÚTORNÝ ROZMER SKRINE: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vypíšte tieto 4 políčka !!!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Horný/spodný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5" t="str">
        <f>IF(SUM(D50:D51)&gt;0,texty!A247,"")</f>
        <v/>
      </c>
      <c r="B13" s="685"/>
      <c r="C13" s="607" t="str">
        <f>texty!A78</f>
        <v>dodatočné odpočty výšky vypočítaných výplní pri použití deliacich profilov výplne: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spojovacia skrutka</v>
      </c>
      <c r="B37" s="15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horný profil rámu (vodiaca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horný profil rámu (vodiaca lišta)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horizontálny spodný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Voliteľné príslušenstvo:</v>
      </c>
      <c r="B43" s="7"/>
      <c r="C43" s="475"/>
      <c r="D43" s="24" t="str">
        <f>System10!D41</f>
        <v>zadajte počet: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pozicionér</v>
      </c>
      <c r="B45" s="590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6" t="str">
        <f>IFERROR((CONCATENATE(texty!A7," ",D58," ",texty!A9)),"")</f>
        <v>Pokiaľ budete používať ako výplň sklo / zrkadlo, je nutné doobjednať tesnenie. Dĺžka tesnenia na jedno krídlo je   ks, pokiaľ je preskenných viac krídel, treba vynásobiť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>Potrebná dĺžka tesnenia pri celkovom presklení (nutné objednať celé metre)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>Potrebná dĺžka tesnenia pri celkovom presklení (nutné objednať celé metre)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2" t="str">
        <f>texty!A206</f>
        <v xml:space="preserve">Upevňovacie kliny Blue 40ks (sklo 4 mm) </v>
      </c>
      <c r="B61" s="7">
        <v>349856</v>
      </c>
      <c r="C61" s="23" t="str">
        <f>+VLOOKUP(B61,cennik!A:G,2,FALSE)</f>
        <v>SEVROLL 20361 upevňovací klin Blue 40ks (sklo 4mm)</v>
      </c>
      <c r="D61" s="41"/>
      <c r="E61" s="86">
        <f>+VLOOKUP(B61,cennik!A:G,3,FALSE)</f>
        <v>12.28267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>Ďalšie príslušenstvo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Technický nákres tohoto systému</v>
      </c>
      <c r="B64" s="487">
        <v>128842</v>
      </c>
      <c r="C64" s="486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CELKOM 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 xml:space="preserve">strieborná </v>
      </c>
    </row>
    <row r="67" spans="1:13" ht="12.75" customHeight="1" x14ac:dyDescent="0.2">
      <c r="A67" s="70" t="str">
        <f>System10!A67</f>
        <v>Vaša poznámka:</v>
      </c>
      <c r="B67" s="701"/>
      <c r="C67" s="702"/>
      <c r="D67" s="702"/>
      <c r="E67" s="702"/>
      <c r="F67" s="702"/>
      <c r="G67" s="702"/>
      <c r="K67" s="4" t="str">
        <f>texty!A130</f>
        <v>oliva</v>
      </c>
    </row>
    <row r="68" spans="1:13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čierna mat</v>
      </c>
    </row>
    <row r="69" spans="1:13" ht="12.75" customHeight="1" x14ac:dyDescent="0.2">
      <c r="A69" s="695" t="str">
        <f>IF(M69=1,texty!A215,IF(J69&gt;0,texty!A214,""))</f>
        <v>niektoré položky sa vo vybranej dĺžke nevyrábajú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3" t="str">
        <f>texty!$A$21</f>
        <v>partnerská zľava:</v>
      </c>
    </row>
    <row r="73" spans="1:6" x14ac:dyDescent="0.2">
      <c r="F73" s="131">
        <f>profil!C$15</f>
        <v>0</v>
      </c>
    </row>
    <row r="74" spans="1:6" ht="25.5" x14ac:dyDescent="0.2">
      <c r="C74" s="404" t="str">
        <f>texty!A33</f>
        <v>zadajte počet:</v>
      </c>
      <c r="D74" s="157" t="str">
        <f>texty!$A$18</f>
        <v>cena/ks</v>
      </c>
      <c r="E74" s="157" t="str">
        <f>texty!$A$19</f>
        <v>cena celkom</v>
      </c>
    </row>
    <row r="75" spans="1:6" x14ac:dyDescent="0.2">
      <c r="A75">
        <v>222761</v>
      </c>
      <c r="B75" t="str">
        <f>VLOOKUP(A75,cennik!A:C,2,0)</f>
        <v>SEVROLL šablóna pre vozíky DTD 18mm</v>
      </c>
      <c r="C75" s="27"/>
      <c r="D75">
        <f>+VLOOKUP(A75,cennik!$A:$G,3,FALSE)</f>
        <v>4.0829800000000001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CELKOM  (bez DPH)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7" t="str">
        <f>texty!A193</f>
        <v>Späť na úvodnú stránku</v>
      </c>
      <c r="B1" s="717"/>
      <c r="F1" s="272" t="str">
        <f>texty!$A$21</f>
        <v>partnerská zľava:</v>
      </c>
    </row>
    <row r="2" spans="1:7" x14ac:dyDescent="0.2">
      <c r="F2" s="279"/>
    </row>
    <row r="3" spans="1:7" ht="41.25" customHeight="1" x14ac:dyDescent="0.2">
      <c r="A3" s="268" t="str">
        <f>texty!A190</f>
        <v>Ďalšie príslušenstvo</v>
      </c>
      <c r="C3" s="275" t="str">
        <f>texty!A33</f>
        <v>zadajte počet:</v>
      </c>
      <c r="D3" s="272" t="str">
        <f>texty!$A$18</f>
        <v>cena/ks</v>
      </c>
      <c r="E3" s="272" t="str">
        <f>texty!$A$19</f>
        <v>cena celkom</v>
      </c>
    </row>
    <row r="4" spans="1:7" x14ac:dyDescent="0.2">
      <c r="A4" s="267">
        <v>129677</v>
      </c>
      <c r="B4" s="267" t="str">
        <f>VLOOKUP(A4,cennik!A:C,2,0)</f>
        <v>SEVROLL 20173 montážny prípravok pre lamino 10mm malý</v>
      </c>
      <c r="C4" s="278"/>
      <c r="D4" s="267">
        <f>+VLOOKUP(A4,cennik!$A:$G,3,FALSE)</f>
        <v>5.0214600000000003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26.752659999999999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20223 spona dorazovej kefky</v>
      </c>
      <c r="C6" s="278"/>
      <c r="D6" s="267">
        <f>+VLOOKUP(A6,cennik!$A:$G,3,FALSE)</f>
        <v>7.8070000000000001E-2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IF-krytka nalepovacia20mm 15ks 93336 hliník mat</v>
      </c>
      <c r="C7" s="278"/>
      <c r="D7" s="267">
        <f>+VLOOKUP(A7,cennik!$A:$G,3,FALSE)</f>
        <v>0.73299999999999998</v>
      </c>
      <c r="E7" s="273">
        <f>D7*C7</f>
        <v>0</v>
      </c>
      <c r="F7" s="273">
        <f>+E7</f>
        <v>0</v>
      </c>
      <c r="G7" s="267" t="str">
        <f>CONCATENATE("(20 ",texty!$A$17,"; ",texty!$A$18,")")</f>
        <v>(20 ks; cena/ks)</v>
      </c>
    </row>
    <row r="8" spans="1:7" x14ac:dyDescent="0.2">
      <c r="A8" s="267">
        <v>283283</v>
      </c>
      <c r="B8" s="19" t="str">
        <f>+VLOOKUP(A8,cennik!$A:$G,2,FALSE)</f>
        <v>IF-krytka nalepovacia13mm 20ks 06 oliva</v>
      </c>
      <c r="C8" s="278"/>
      <c r="D8" s="267">
        <f>+VLOOKUP(A8,cennik!$A:$G,3,FALSE)</f>
        <v>0.69445000000000001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ks; cena/ks)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Jednoduché vedenie pre systémy: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01255 Single horné vedenie 1,7m strieborná</v>
      </c>
      <c r="C13" s="278"/>
      <c r="D13" s="273">
        <f>+VLOOKUP(A13,cennik!$A:$G,3,FALSE)</f>
        <v>14.962999999999999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">
      <c r="A14" s="267">
        <v>89032</v>
      </c>
      <c r="B14" s="267" t="str">
        <f>VLOOKUP(A14,cennik!A:C,2,0)</f>
        <v>SEVROLL 01256 Single horné vedenie 2,35m strieborná</v>
      </c>
      <c r="C14" s="278"/>
      <c r="D14" s="273">
        <f>+VLOOKUP(A14,cennik!$A:$G,3,FALSE)</f>
        <v>20.661940000000001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">
      <c r="A15" s="267">
        <v>89035</v>
      </c>
      <c r="B15" s="267" t="str">
        <f>VLOOKUP(A15,cennik!A:C,2,0)</f>
        <v>SEVROLL 01257 SINGLE HORNÉ VEDENIE 3 m strieborná</v>
      </c>
      <c r="C15" s="278"/>
      <c r="D15" s="273">
        <f>+VLOOKUP(A15,cennik!$A:$G,3,FALSE)</f>
        <v>26.412939999999999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Hide M spodné vedenie Hide M 3m stri</v>
      </c>
      <c r="C18" s="278"/>
      <c r="D18" s="273">
        <f>+VLOOKUP(A18,cennik!$A:$G,3,FALSE)</f>
        <v>8.7435899999999993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">
      <c r="A19" s="267">
        <v>197753</v>
      </c>
      <c r="B19" s="267" t="str">
        <f>VLOOKUP(A19,cennik!A:C,2,0)</f>
        <v>SEVROLL Hide N spodné vedenie Hide N 3m stri</v>
      </c>
      <c r="C19" s="278"/>
      <c r="D19" s="273">
        <f>+VLOOKUP(A19,cennik!$A:$G,3,FALSE)</f>
        <v>12.72505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">
      <c r="A20" s="267">
        <v>223405</v>
      </c>
      <c r="B20" s="267" t="str">
        <f>VLOOKUP(A20,cennik!A:C,2,0)</f>
        <v>SEVROLL Hide M spodné vedenie 3m oliva</v>
      </c>
      <c r="C20" s="278"/>
      <c r="D20" s="273">
        <f>+VLOOKUP(A20,cennik!$A:$G,3,FALSE)</f>
        <v>10.61722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">
      <c r="A21" s="267">
        <v>197755</v>
      </c>
      <c r="B21" s="267" t="str">
        <f>VLOOKUP(A21,cennik!A:C,2,0)</f>
        <v>SEVROLL 02578 Hide N spodné vedenie 3m oliva</v>
      </c>
      <c r="C21" s="278"/>
      <c r="D21" s="273">
        <f>+VLOOKUP(A21,cennik!$A:$G,3,FALSE)</f>
        <v>14.91095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">
      <c r="A22" s="267">
        <v>279078</v>
      </c>
      <c r="B22" s="267" t="str">
        <f>VLOOKUP(A22,cennik!A:C,2,0)</f>
        <v>SEVROLL Hide N spodné vedenie 6m oliva</v>
      </c>
      <c r="C22" s="278"/>
      <c r="D22" s="273">
        <f>+VLOOKUP(A22,cennik!$A:$G,3,FALSE)</f>
        <v>29.821899999999999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">
      <c r="A23" s="267">
        <v>212613</v>
      </c>
      <c r="B23" s="267" t="str">
        <f>VLOOKUP(A23,cennik!A:C,2,0)</f>
        <v>SEVROLL 20208 koncovka k lište Hide N strieborná</v>
      </c>
      <c r="C23" s="278"/>
      <c r="D23" s="273">
        <f>+VLOOKUP(A23,cennik!$A:$G,3,FALSE)</f>
        <v>5.3866800000000001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">
      <c r="A24" s="267">
        <v>212616</v>
      </c>
      <c r="B24" s="267" t="str">
        <f>VLOOKUP(A24,cennik!A:C,2,0)</f>
        <v>SEVROLL 20208 brzda k lište Hide N a M</v>
      </c>
      <c r="C24" s="278"/>
      <c r="D24" s="273">
        <f>+VLOOKUP(A24,cennik!$A:$G,3,FALSE)</f>
        <v>2.70635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SMART SPODNÉ VEDENIE 1,7M STRIE.</v>
      </c>
      <c r="C27" s="278"/>
      <c r="D27" s="273">
        <f>+VLOOKUP(A27,cennik!$A:$G,3,FALSE)</f>
        <v>3.9033899999999999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">
      <c r="A28" s="267">
        <v>84195</v>
      </c>
      <c r="B28" s="267" t="str">
        <f>VLOOKUP(A28,cennik!A:C,2,0)</f>
        <v>SEVROLL SMART SPODNÉ VEDENIE 2,35M STRIE</v>
      </c>
      <c r="C28" s="278"/>
      <c r="D28" s="273">
        <f>+VLOOKUP(A28,cennik!$A:$G,3,FALSE)</f>
        <v>5.3606600000000002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">
      <c r="A29" s="267">
        <v>84198</v>
      </c>
      <c r="B29" s="267" t="str">
        <f>VLOOKUP(A29,cennik!A:C,2,0)</f>
        <v>SEVROLL SMART SPODNÉ VEDENIE 3M STRIE.</v>
      </c>
      <c r="C29" s="278"/>
      <c r="D29" s="273">
        <f>+VLOOKUP(A29,cennik!$A:$G,3,FALSE)</f>
        <v>6.7919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> Ozdobné nalepovacie lišty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okrasná lišta S10 3m oliva</v>
      </c>
      <c r="C33" s="278"/>
      <c r="D33" s="273">
        <f>+VLOOKUP(A33,cennik!$A:$G,3,FALSE)</f>
        <v>4.2677100000000001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">
      <c r="A34" s="267">
        <v>135156</v>
      </c>
      <c r="B34" s="267" t="str">
        <f>VLOOKUP(A34,cennik!A:C,2,0)</f>
        <v>SEVROLL okrasná lišta S10 3m strieborná</v>
      </c>
      <c r="C34" s="278"/>
      <c r="D34" s="273">
        <f>+VLOOKUP(A34,cennik!$A:$G,3,FALSE)</f>
        <v>3.40896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okrasná lišta S20 3m oliva</v>
      </c>
      <c r="C36" s="278"/>
      <c r="D36" s="273">
        <f>+VLOOKUP(A36,cennik!$A:$G,3,FALSE)</f>
        <v>7.6246200000000002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">
      <c r="A37" s="267">
        <v>134300</v>
      </c>
      <c r="B37" s="267" t="str">
        <f>VLOOKUP(A37,cennik!A:C,2,0)</f>
        <v>SEVROLL okrasná lišta S20 3m strieborná</v>
      </c>
      <c r="C37" s="278"/>
      <c r="D37" s="273">
        <f>+VLOOKUP(A37,cennik!$A:$G,3,FALSE)</f>
        <v>6.2194000000000003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>OCHRANNÉ FÓLIE NA SKLENENÉ VÝPLNE</v>
      </c>
    </row>
    <row r="43" spans="1:7" x14ac:dyDescent="0.2">
      <c r="A43" s="267">
        <v>203857</v>
      </c>
      <c r="B43" s="267" t="str">
        <f>VLOOKUP(A43,cennik!A:C,2,0)</f>
        <v>ANB-bezp.fólia 200mm/250m transparentná</v>
      </c>
      <c r="C43" s="278"/>
      <c r="D43" s="273">
        <f>+VLOOKUP(A43,cennik!$A:$G,3,FALSE)</f>
        <v>89.778189999999995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">
      <c r="A44" s="267">
        <v>203859</v>
      </c>
      <c r="B44" s="267" t="str">
        <f>VLOOKUP(A44,cennik!A:C,2,0)</f>
        <v>ANB-bezp.fólia 200mm/250m transparentná</v>
      </c>
      <c r="C44" s="278"/>
      <c r="D44" s="273">
        <f>+VLOOKUP(A44,cennik!$A:$G,3,FALSE)</f>
        <v>112.22274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">
      <c r="A45" s="267">
        <v>203860</v>
      </c>
      <c r="B45" s="267" t="str">
        <f>VLOOKUP(A45,cennik!A:C,2,0)</f>
        <v>ANB-bezp.fólia 300mm/250m transparentná</v>
      </c>
      <c r="C45" s="278"/>
      <c r="D45" s="273">
        <f>+VLOOKUP(A45,cennik!$A:$G,3,FALSE)</f>
        <v>134.66729000000001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">
      <c r="A46" s="267">
        <v>203861</v>
      </c>
      <c r="B46" s="267" t="str">
        <f>VLOOKUP(A46,cennik!A:C,2,0)</f>
        <v>ANB-bezp.fólia 400transparentná</v>
      </c>
      <c r="C46" s="278">
        <v>1</v>
      </c>
      <c r="D46" s="273">
        <f>+VLOOKUP(A46,cennik!$A:$G,3,FALSE)</f>
        <v>179.55637999999999</v>
      </c>
      <c r="E46" s="273">
        <f>D46*C46</f>
        <v>179.55637999999999</v>
      </c>
      <c r="F46" s="273">
        <f>+E46*(100-$F$2)/100</f>
        <v>179.55637999999999</v>
      </c>
      <c r="G46" s="267" t="str">
        <f>cennik!$B$2</f>
        <v>EUR</v>
      </c>
    </row>
    <row r="47" spans="1:7" x14ac:dyDescent="0.2">
      <c r="A47" s="267">
        <v>203862</v>
      </c>
      <c r="B47" s="267" t="str">
        <f>VLOOKUP(A47,cennik!A:C,2,0)</f>
        <v>ANB-bezp.fólia 500mm/250m transparentná</v>
      </c>
      <c r="C47" s="278"/>
      <c r="D47" s="273">
        <f>+VLOOKUP(A47,cennik!$A:$G,3,FALSE)</f>
        <v>224.44548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CELKOM  (bez DPH)</v>
      </c>
      <c r="D59" s="274"/>
      <c r="E59" s="274"/>
      <c r="F59" s="277">
        <f>SUM(F4:F47)</f>
        <v>179.55637999999999</v>
      </c>
    </row>
    <row r="60" spans="1:6" x14ac:dyDescent="0.2"/>
    <row r="61" spans="1:6" x14ac:dyDescent="0.2">
      <c r="A61" s="270" t="str">
        <f>texty!A216</f>
        <v>LAKOVANIE PROFILOV</v>
      </c>
    </row>
    <row r="62" spans="1:6" x14ac:dyDescent="0.2">
      <c r="A62" s="718" t="str">
        <f>texty!A217</f>
        <v>možnosť nalakovať do akéhokoľvek odtieňa RAL</v>
      </c>
      <c r="B62" s="718"/>
    </row>
    <row r="63" spans="1:6" x14ac:dyDescent="0.2">
      <c r="A63" s="718" t="str">
        <f>texty!A218</f>
        <v> voľba lesk / mat (pri objednávke je nutná špecifikácia)</v>
      </c>
      <c r="B63" s="718"/>
    </row>
    <row r="64" spans="1:6" x14ac:dyDescent="0.2">
      <c r="A64" s="718" t="str">
        <f>texty!A219</f>
        <v>obmedzenie na max dĺžku 3,85m</v>
      </c>
      <c r="B64" s="718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4">
        <v>494207</v>
      </c>
      <c r="B76" s="235" t="str">
        <f>+VLOOKUP(A76,cennik!$A:$G,2,FALSE)</f>
        <v>SEVROLL vzorkovník Úchytkové lišty 2023 - šanon</v>
      </c>
      <c r="C76" s="278"/>
      <c r="D76" s="273">
        <f>+VLOOKUP(A76,cennik!$A:$G,3,FALSE)</f>
        <v>39.99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CELKOM  (bez DPH)</v>
      </c>
      <c r="D78" s="274"/>
      <c r="E78" s="274"/>
      <c r="F78" s="277">
        <f>F76+F59</f>
        <v>179.55637999999999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2626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2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">
      <c r="A20" s="320"/>
      <c r="B20" s="596" t="str">
        <f>texty!A242</f>
        <v>dilatácia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spodný profil: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horné vozíky (sady)</v>
      </c>
      <c r="B31" s="15">
        <v>89265</v>
      </c>
      <c r="C31" s="23" t="str">
        <f>+VLOOKUP(B31,cennik!A3:G984,2,FALSE)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dorazový kartáč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horný profil rámu (vodiaca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320" t="str">
        <f>+System10!A36</f>
        <v>horný profil rámu (vodiaca lišta)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320" t="str">
        <f>+System10!A38</f>
        <v>horizontálny spodný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320" t="str">
        <f>+System10!A39</f>
        <v>horizontálny spodný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spojovací profil H30-3metre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0">
        <v>129677</v>
      </c>
      <c r="C65" s="348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0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biela lesk</v>
      </c>
      <c r="M70" s="19"/>
    </row>
    <row r="71" spans="1:14" ht="12.75" customHeight="1" x14ac:dyDescent="0.2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čierna mat</v>
      </c>
      <c r="N71" s="4">
        <f>IF(ISERROR(K71),1,0)</f>
        <v>1</v>
      </c>
    </row>
    <row r="73" spans="1:14" ht="12.75" hidden="1" customHeight="1" x14ac:dyDescent="0.2">
      <c r="L73" s="4" t="str">
        <f>data!J9</f>
        <v>kart. čierna</v>
      </c>
    </row>
    <row r="74" spans="1:14" ht="12.75" hidden="1" customHeight="1" x14ac:dyDescent="0.2">
      <c r="L74" s="4" t="str">
        <f>data!J15</f>
        <v>biela lesk</v>
      </c>
    </row>
    <row r="75" spans="1:14" ht="12.75" hidden="1" customHeight="1" x14ac:dyDescent="0.2">
      <c r="L75" s="4" t="str">
        <f>data!J16</f>
        <v>čierna lesk</v>
      </c>
    </row>
    <row r="76" spans="1:14" ht="12.75" hidden="1" customHeight="1" x14ac:dyDescent="0.2">
      <c r="L76" s="4" t="str">
        <f>data!J17</f>
        <v>čierna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2624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2" t="str">
        <f>CONCATENATE(texty!A243," ",7,".",24)</f>
        <v>Katalóg Kovania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 t="str">
        <f>texty!A242</f>
        <v>dilatácia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spodný profil: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horný profil rámu (vodiaca lišta)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horizontálny spodný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horizontálny spodný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Ďalšie príslušenstvo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5.0214600000000003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Vaša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niektoré položky sa vo vybranej dĺžke nevyrábajú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L70" s="19" t="str">
        <f>texty!A128</f>
        <v xml:space="preserve">strieborná 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42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2" t="str">
        <f>CONCATENATE(texty!A243," ",7,".",23)</f>
        <v>Katalóg Kovania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rozmer výplne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596" t="str">
        <f>texty!A242</f>
        <v>dilatácia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+System10!B27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Horný profil: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spodný profil:</v>
      </c>
      <c r="B29" s="15" t="str">
        <f>IFERROR((VLOOKUP(M5,data!C4:D88,2,0)),"N/A")</f>
        <v>N/A</v>
      </c>
      <c r="C29" s="23" t="str">
        <f>IF(B29=data!D64,texty!A239,+VLOOKUP(B29,cennik!A3:G9999,2,FALSE))</f>
        <v> v tejto farbe a dĺžke sa daný profil nevyrába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 v tejto farbe a dĺžke sa daný profil nevyrába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horný profil rámu (vodiaca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horný profil rámu (vodiaca lišta)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horizontálny spodný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horizontálny spodný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spojovací profil H10-3metre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spojovací profil H30-3metre</v>
      </c>
      <c r="B52" s="15" t="str">
        <f>IFERROR((VLOOKUP(P7,data!C508:D515,2,0)),"N/A")</f>
        <v>N/A</v>
      </c>
      <c r="C52" s="23" t="str">
        <f>IF(B52=data!D64,texty!A239,+VLOOKUP(B52,cennik!A3:G9999,2,FALSE))</f>
        <v> v tejto farbe a dĺžke sa daný profil nevyrába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Ďalšie príslušenstvo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Technický nákres tohoto systému</v>
      </c>
      <c r="B63" s="15">
        <v>129677</v>
      </c>
      <c r="C63" s="468" t="str">
        <f>VLOOKUP(B63,cennik!A:C,2,0)</f>
        <v>SEVROLL 20173 montážny prípravok pre lamino 10mm malý</v>
      </c>
      <c r="D63" s="355"/>
      <c r="E63" s="86">
        <f>+VLOOKUP(B63,cennik!A:G,3,FALSE)</f>
        <v>5.0214600000000003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Vaša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niektoré položky sa vo vybranej dĺžke nevyrábajú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K70" s="22">
        <v>70</v>
      </c>
      <c r="L70" s="19" t="str">
        <f>data!J4</f>
        <v xml:space="preserve">strieborná 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zlatá/mosadz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>oliva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čierna mat</v>
      </c>
      <c r="N73" s="19">
        <f>IF(ISERROR(K73),1,0)</f>
        <v>1</v>
      </c>
    </row>
    <row r="74" spans="1:14" ht="12.75" hidden="1" customHeight="1" x14ac:dyDescent="0.2">
      <c r="L74" s="19" t="str">
        <f>data!J22</f>
        <v>čierna štrukturálna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hidden="1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5" t="s">
        <v>6585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2" t="str">
        <f>CONCATENATE(texty!A243," ",7,".",24)</f>
        <v>Katalóg Kovania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krídlo dverí: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dĺžka vodiacej a krycej lišty krídla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Dĺžka tesnenia na sklo na jednom krídle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8" t="str">
        <f>texty!A242</f>
        <v>dilatácia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+System10!A28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spodný profil: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">
      <c r="A37" s="320" t="str">
        <f>+System10!A36</f>
        <v>horný profil rámu (vodiaca lišta)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">
      <c r="A38" s="320" t="str">
        <f>+System10!A38</f>
        <v>horizontálny spodný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">
      <c r="A39" s="320" t="str">
        <f>+System10!A39</f>
        <v>horizontálny spodný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">
      <c r="A41" s="325" t="str">
        <f>texty!A66</f>
        <v>Voliteľné príslušenstvo:</v>
      </c>
      <c r="B41" s="15"/>
      <c r="D41" s="343" t="str">
        <f>System10!D41</f>
        <v>zadajte počet: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protiprachový kartáč</v>
      </c>
      <c r="B54" s="15">
        <v>95946</v>
      </c>
      <c r="C54" s="23" t="str">
        <f>+VLOOKUP(B54,cennik!A:G,2,FALSE)</f>
        <v>SEVROLL protiprach.kartáč zásuvný 4,8x13mm</v>
      </c>
      <c r="D54" s="354"/>
      <c r="E54" s="86">
        <f>+VLOOKUP(B54,cennik!A:G,3,FALSE)</f>
        <v>0.20741000000000001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>Potrebná dĺžka tesnenia pri celkovom presklení (nutné objednať celé metre)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(pri kombináciach s H profilmi je nutné pripočítať potrebnú dĺžku - tesnenie musí byť po celom odvode každého skla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>Ďalšie príslušenstvo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Technický nákres tohoto systému</v>
      </c>
      <c r="B64" s="471">
        <v>129677</v>
      </c>
      <c r="C64" s="348" t="str">
        <f>VLOOKUP(B64,cennik!A:C,2,0)</f>
        <v>SEVROLL 20173 montážny prípravok pre lamino 10mm malý</v>
      </c>
      <c r="D64" s="355"/>
      <c r="E64" s="86">
        <f>+VLOOKUP(B64,cennik!A:G,3,FALSE)</f>
        <v>5.0214600000000003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1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 xml:space="preserve">strieborná 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CELKOM 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oliva</v>
      </c>
      <c r="M67" s="19" t="s">
        <v>42</v>
      </c>
    </row>
    <row r="68" spans="1:14" ht="12.75" customHeight="1" x14ac:dyDescent="0.2">
      <c r="A68" s="337" t="str">
        <f>System10!A67</f>
        <v>Vaša poznámka: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">
      <c r="A70" s="682" t="str">
        <f>IF(N70=1,texty!A215,IF(K70&gt;0,texty!A214,""))</f>
        <v>niektoré položky sa vo vybranej dĺžke nevyrábajú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2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1700-strieborná , Elegant II</v>
      </c>
      <c r="D4" s="49">
        <v>84385</v>
      </c>
      <c r="E4" s="48" t="str">
        <f>+VLOOKUP(A4,cennik!A:G,2,FALSE)</f>
        <v>SEVROLL 04279 Elegant II spodné vedenie  1,7m strieborná</v>
      </c>
      <c r="F4" s="48" t="str">
        <f>+VLOOKUP(A4,cennik!A:B,2,FALSE)</f>
        <v>SEVROLL 04279 Elegant II spodné vedenie  1,7m strieborná</v>
      </c>
      <c r="G4" s="1" t="e">
        <f>+VLOOKUP(A4,#REF!,4,FALSE)</f>
        <v>#REF!</v>
      </c>
      <c r="H4" s="1" t="s">
        <v>464</v>
      </c>
      <c r="I4" s="1" t="str">
        <f>CONCATENATE(H4,"-",J4,", ",J19)</f>
        <v>1700-strieborná , Elegant II</v>
      </c>
      <c r="J4" s="1" t="str">
        <f>IF($J$1=1,K4,IF($J$1=2,N4,IF($J$1=3,M4,IF($J$1=4,L4,IF($J$1=5,O4,IF($J$1=6,P4,IF($J$1=7,Q4,"zadat jazyk")))))))</f>
        <v xml:space="preserve">strieborná 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2350-strieborná , Elegant II</v>
      </c>
      <c r="D5" s="49">
        <v>84388</v>
      </c>
      <c r="E5" s="48" t="str">
        <f>+VLOOKUP(A5,cennik!A:G,2,FALSE)</f>
        <v>SEVROLL 04280 Elegant II spodné vedenie  2,35m strieborná</v>
      </c>
      <c r="F5" s="48" t="str">
        <f>+VLOOKUP(A5,cennik!A:B,2,FALSE)</f>
        <v>SEVROLL 04280 Elegant II spodné vedenie  2,35m strieborná</v>
      </c>
      <c r="G5" s="1" t="e">
        <f>+VLOOKUP(A5,#REF!,4,FALSE)</f>
        <v>#REF!</v>
      </c>
      <c r="H5" s="1" t="s">
        <v>465</v>
      </c>
      <c r="I5" s="1" t="str">
        <f>CONCATENATE(H5,"-",J4,", ",J19)</f>
        <v>2350-strieborná , Elegant II</v>
      </c>
      <c r="J5" s="1" t="str">
        <f>IF($J$1=1,K5,IF($J$1=2,N5,IF($J$1=3,M5,IF($J$1=4,L5,IF($J$1=5,O5,IF($J$1=6,P5,IF($J$1=7,Q5,"zadat jazyk")))))))</f>
        <v>zlatá/mosadz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3000-strieborná , Elegant II</v>
      </c>
      <c r="D6" s="49">
        <v>84391</v>
      </c>
      <c r="E6" s="48" t="str">
        <f>+VLOOKUP(A6,cennik!A:G,2,FALSE)</f>
        <v>SEVROLL 04281 Elegant II spodné vedenie  3m strieborná</v>
      </c>
      <c r="F6" s="48" t="str">
        <f>+VLOOKUP(A6,cennik!A:B,2,FALSE)</f>
        <v>SEVROLL 04281 Elegant II spodné vedenie  3m strieborná</v>
      </c>
      <c r="G6" s="1" t="e">
        <f>+VLOOKUP(A6,#REF!,4,FALSE)</f>
        <v>#REF!</v>
      </c>
      <c r="H6" s="1" t="s">
        <v>466</v>
      </c>
      <c r="I6" s="1" t="str">
        <f>CONCATENATE(H6,"-",J4,", ",J19)</f>
        <v>3000-strieborná 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4050-strieborná , Elegant II</v>
      </c>
      <c r="D7" s="49">
        <v>84394</v>
      </c>
      <c r="E7" s="48" t="str">
        <f>+VLOOKUP(A7,cennik!A:G,2,FALSE)</f>
        <v>SEVROLL 04282 Elegant II spodné vedenie  4,05m strieborná</v>
      </c>
      <c r="F7" s="48" t="str">
        <f>+VLOOKUP(A7,cennik!A:B,2,FALSE)</f>
        <v>SEVROLL 04282 Elegant II spodné vedenie  4,05m strieborná</v>
      </c>
      <c r="G7" s="1" t="e">
        <f>+VLOOKUP(A7,#REF!,4,FALSE)</f>
        <v>#REF!</v>
      </c>
      <c r="H7" s="1" t="s">
        <v>467</v>
      </c>
      <c r="I7" s="1" t="str">
        <f>CONCATENATE(H7,"-",J4,", ",J19)</f>
        <v>4050-strieborná 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6000-strieborná , Elegant II</v>
      </c>
      <c r="D8" s="49">
        <v>350687</v>
      </c>
      <c r="E8" s="48" t="str">
        <f>+VLOOKUP(A8,cennik!A:G,2,FALSE)</f>
        <v>SEVROLL 04284 Elegant II spodné vedenie 6m strieborná</v>
      </c>
      <c r="F8" s="48" t="str">
        <f>+VLOOKUP(A8,cennik!A:B,2,FALSE)</f>
        <v>SEVROLL 04284 Elegant II spodné vedenie 6m strieborná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6000-strieborná , Elegant II</v>
      </c>
      <c r="J8" s="1" t="str">
        <f t="shared" si="1"/>
        <v>kart. tm.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1700-zlatá/mosadz, Elegant II</v>
      </c>
      <c r="D9" s="2">
        <v>542698</v>
      </c>
      <c r="E9" s="48" t="str">
        <f>+VLOOKUP(A9,cennik!A:G,2,FALSE)</f>
        <v>SEVROLL 06795 Elegant II spodné vedenie 1,7m zlatá/mosadz</v>
      </c>
      <c r="F9" s="48" t="str">
        <f>+VLOOKUP(A9,cennik!A:B,2,FALSE)</f>
        <v>SEVROLL 06795 Elegant II spodné vedenie 1,7m zlatá/mosadz</v>
      </c>
      <c r="G9" s="1" t="e">
        <f>+VLOOKUP(A9,#REF!,4,FALSE)</f>
        <v>#REF!</v>
      </c>
      <c r="H9" s="1" t="s">
        <v>464</v>
      </c>
      <c r="I9" s="1" t="str">
        <f>CONCATENATE(H9,"-",J5,", ",J19)</f>
        <v>1700-zlatá/mosadz, Elegant II</v>
      </c>
      <c r="J9" s="1" t="str">
        <f t="shared" si="1"/>
        <v>kart. čierna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2350-zlatá/mosadz, Elegant II</v>
      </c>
      <c r="D10" s="49">
        <v>542700</v>
      </c>
      <c r="E10" s="48" t="str">
        <f>+VLOOKUP(A10,cennik!A:G,2,FALSE)</f>
        <v>SEVROLL 06796 Elegant II spodné vedenie 2,35m zlatá/mosadz</v>
      </c>
      <c r="F10" s="48" t="str">
        <f>+VLOOKUP(A10,cennik!A:B,2,FALSE)</f>
        <v>SEVROLL 06796 Elegant II spodné vedenie 2,35m zlatá/mosadz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2350-zlatá/mosadz,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3000-zlatá/mosadz, Elegant II</v>
      </c>
      <c r="D11" s="49">
        <v>542591</v>
      </c>
      <c r="E11" s="48" t="str">
        <f>+VLOOKUP(A11,cennik!A:G,2,FALSE)</f>
        <v>SEVROLL 06797 Elegant II spodné vedenie 3m zlatá/mosadz</v>
      </c>
      <c r="F11" s="48" t="str">
        <f>+VLOOKUP(A11,cennik!A:B,2,FALSE)</f>
        <v>SEVROLL 06797 Elegant II spodné vedenie 3m zlatá/mosadz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3000-zlatá/mosadz,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4050-zlatá/mosadz, Elegant II</v>
      </c>
      <c r="D12" s="49">
        <v>542576</v>
      </c>
      <c r="E12" s="48" t="str">
        <f>+VLOOKUP(A12,cennik!A:G,2,FALSE)</f>
        <v>SEVROLL 06798 Elegant II spodné vedenie 4,05m zlatá/mosadz</v>
      </c>
      <c r="F12" s="48" t="str">
        <f>+VLOOKUP(A12,cennik!A:B,2,FALSE)</f>
        <v>SEVROLL 06798 Elegant II spodné vedenie 4,05m zlatá/mosadz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4050-zlatá/mosadz,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6000-zlatá/mosadz, Elegant II</v>
      </c>
      <c r="D13" s="49">
        <v>542688</v>
      </c>
      <c r="E13" s="48" t="str">
        <f>+VLOOKUP(A13,cennik!A:G,2,FALSE)</f>
        <v>SEVROLL 06799 Elegant II spodné vedenie 6m zlatá/mosadz</v>
      </c>
      <c r="F13" s="48" t="str">
        <f>+VLOOKUP(A13,cennik!A:B,2,FALSE)</f>
        <v>SEVROLL 06799 Elegant II spodné vedenie 6m zlatá/mosadz</v>
      </c>
      <c r="H13" s="1">
        <v>6000</v>
      </c>
      <c r="I13" s="1" t="str">
        <f>CONCATENATE(H13,"-",J5,", ",J19)</f>
        <v>6000-zlatá/mosadz, Elegant II</v>
      </c>
      <c r="J13" s="1" t="str">
        <f t="shared" ref="J13:J18" si="3">IF($J$1=1,K13,IF($J$1=2,N13,IF($J$1=3,M13,IF($J$1=4,L13,IF($J$1=5,O13,IF($J$1=6,P13,IF($J$1=7,Q13,"zadat jazyk")))))))</f>
        <v>kart. čierna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spodné vedenie 1,7m oliva</v>
      </c>
      <c r="F14" s="48" t="str">
        <f>+VLOOKUP(A14,cennik!A:B,2,FALSE)</f>
        <v>SEVROLL 04273 Elegant II spodné vedenie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kart. tm.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spodné vedenie  2,35m oliva</v>
      </c>
      <c r="F15" s="48" t="str">
        <f>+VLOOKUP(A15,cennik!A:B,2,FALSE)</f>
        <v>SEVROLL 04274 Elegant II spodné vedenie 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biela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spodné vedenie  3m oliva</v>
      </c>
      <c r="F16" s="48" t="str">
        <f>+VLOOKUP(A16,cennik!A:B,2,FALSE)</f>
        <v>SEVROLL 04275 Elegant II spodné vedenie 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čierna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spodné vedenie  4,05m oliva</v>
      </c>
      <c r="F17" s="48" t="str">
        <f>+VLOOKUP(A17,cennik!A:B,2,FALSE)</f>
        <v>SEVROLL 04276 Elegant II spodné vedenie 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čierna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spodné vedenie 6m oliva</v>
      </c>
      <c r="F18" s="48" t="str">
        <f>+VLOOKUP(A18,cennik!A:B,2,FALSE)</f>
        <v>SEVROLL 04278 Elegant II spodné vedenie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biela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1700-biela lesk, Elegant II</v>
      </c>
      <c r="D19" s="49">
        <v>276744</v>
      </c>
      <c r="E19" s="48" t="str">
        <f>+VLOOKUP(A19,cennik!A:G,2,FALSE)</f>
        <v>SEVROLL 04290 Elegant II spodné vedenie  1,7m biela lesk</v>
      </c>
      <c r="F19" s="48" t="str">
        <f>+VLOOKUP(A19,cennik!A:B,2,FALSE)</f>
        <v>SEVROLL 04290 Elegant II spodné vedenie  1,7m biela lesk</v>
      </c>
      <c r="H19" s="1">
        <v>1700</v>
      </c>
      <c r="I19" s="1" t="str">
        <f>CONCATENATE(H19,"-",J15,", ",J19)</f>
        <v>1700-biela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2350-biela lesk, Elegant II</v>
      </c>
      <c r="D20" s="49">
        <v>276745</v>
      </c>
      <c r="E20" s="48" t="str">
        <f>+VLOOKUP(A20,cennik!A:G,2,FALSE)</f>
        <v>SEVROLL 04291 Elegant II spodné vedenie  2,35m biela lesk</v>
      </c>
      <c r="F20" s="48" t="str">
        <f>+VLOOKUP(A20,cennik!A:B,2,FALSE)</f>
        <v>SEVROLL 04291 Elegant II spodné vedenie  2,35m biela lesk</v>
      </c>
      <c r="H20" s="1">
        <v>2350</v>
      </c>
      <c r="I20" s="1" t="str">
        <f>CONCATENATE(H20,"-",J15,", ",J19)</f>
        <v>2350-biela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3000-biela lesk, Elegant II</v>
      </c>
      <c r="D21" s="49">
        <v>252568</v>
      </c>
      <c r="E21" s="48" t="str">
        <f>+VLOOKUP(A21,cennik!A:G,2,FALSE)</f>
        <v>SEVROLL 04292 Elegant II spodné vedenie  3m biela lesk</v>
      </c>
      <c r="F21" s="48" t="str">
        <f>+VLOOKUP(A21,cennik!A:B,2,FALSE)</f>
        <v>SEVROLL 04292 Elegant II spodné vedenie  3m biela lesk</v>
      </c>
      <c r="H21" s="1">
        <v>3000</v>
      </c>
      <c r="I21" s="1" t="str">
        <f>CONCATENATE(H21,"-",J15,", ",J19)</f>
        <v>3000-biela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4050-biela lesk, Elegant II</v>
      </c>
      <c r="D22" s="49">
        <v>276746</v>
      </c>
      <c r="E22" s="48" t="str">
        <f>+VLOOKUP(A22,cennik!A:G,2,FALSE)</f>
        <v>SEVROLL 04293 Elegant II spodné vedenie  4,05m biela lesk</v>
      </c>
      <c r="F22" s="48" t="str">
        <f>+VLOOKUP(A22,cennik!A:B,2,FALSE)</f>
        <v>SEVROLL 04293 Elegant II spodné vedenie  4,05m biela lesk</v>
      </c>
      <c r="H22" s="1">
        <v>4050</v>
      </c>
      <c r="I22" s="1" t="str">
        <f>CONCATENATE(H22,"-",J15,", ",J19)</f>
        <v>4050-biela lesk, Elegant II</v>
      </c>
      <c r="J22" s="1" t="str">
        <f>IF($J$1=1,K22,IF($J$1=2,N22,IF($J$1=3,M22,IF($J$1=4,L22,IF($J$1=5,O22,IF($J$1=6,P22,IF($J$1=7,Q22,"zadat jazyk")))))))</f>
        <v>čierna štrukturálna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6000-biela lesk, Elegant II</v>
      </c>
      <c r="D23" s="49">
        <v>308645</v>
      </c>
      <c r="E23" s="48" t="str">
        <f>+VLOOKUP(A23,cennik!A:G,2,FALSE)</f>
        <v>SEVROLL 04295 Elegant II spodné vedenie 6m biela lesk</v>
      </c>
      <c r="F23" s="48" t="str">
        <f>+VLOOKUP(A23,cennik!A:B,2,FALSE)</f>
        <v>SEVROLL 04295 Elegant II spodné vedenie 6m biela lesk</v>
      </c>
      <c r="H23" s="1">
        <v>6000</v>
      </c>
      <c r="I23" s="1" t="str">
        <f>CONCATENATE(H23,"-",J15,", ",J19)</f>
        <v>6000-biela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spodné vedenie  1,7m oliva kartáčovaná</v>
      </c>
      <c r="F24" s="48" t="str">
        <f>+VLOOKUP(A24,cennik!A:B,2,FALSE)</f>
        <v>SEVROLL 04333-Y Elegant II spodné vedenie 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spodné vedenie  2,35m oliva kartáčovaná</v>
      </c>
      <c r="F25" s="48" t="str">
        <f>+VLOOKUP(A25,cennik!A:B,2,FALSE)</f>
        <v>SEVROLL 04334-Y Elegant II spodné vedenie 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spodné vedenie  3m oliva kartáčovaná</v>
      </c>
      <c r="F26" s="48" t="str">
        <f>+VLOOKUP(A26,cennik!A:B,2,FALSE)</f>
        <v>SEVROLL 04335-Y Elegant II spodné vedenie 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spodné vedenie  4,05m oliva kartáčovaná</v>
      </c>
      <c r="F27" s="48" t="str">
        <f>+VLOOKUP(A27,cennik!A:B,2,FALSE)</f>
        <v>SEVROLL 04336-Y Elegant II spodné vedenie 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Elegant II spodné vedenie 6m oliva kartáčovaná</v>
      </c>
      <c r="F28" s="48" t="str">
        <f>+VLOOKUP(A28,cennik!A:B,2,FALSE)</f>
        <v>SEVROLL Elegant II spodné vedenie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1700-kart. tm. oliva, Elegant II</v>
      </c>
      <c r="D29" s="49">
        <v>205089</v>
      </c>
      <c r="E29" s="48" t="str">
        <f>+VLOOKUP(A29,cennik!A:G,2,FALSE)</f>
        <v>SEVROLL 04343 Elegant II spodné vedenie 1,7m oliva tmavá kartáčovaná</v>
      </c>
      <c r="F29" s="48" t="str">
        <f>+VLOOKUP(A29,cennik!A:B,2,FALSE)</f>
        <v>SEVROLL 04343 Elegant II spodné vedenie 1,7m oliva tmavá kartáčovaná</v>
      </c>
      <c r="H29" s="1">
        <v>1700</v>
      </c>
      <c r="I29" s="1" t="str">
        <f>CONCATENATE(H29,"-",J8,", ",J19)</f>
        <v>1700-kart. tm.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2350-kart. tm. oliva, Elegant II</v>
      </c>
      <c r="D30" s="49">
        <v>205078</v>
      </c>
      <c r="E30" s="48" t="str">
        <f>+VLOOKUP(A30,cennik!A:G,2,FALSE)</f>
        <v>SEVROLL 04344 Elegant II spodné vedenie 2,35m oliva tmavá kartáčovaná</v>
      </c>
      <c r="F30" s="48" t="str">
        <f>+VLOOKUP(A30,cennik!A:B,2,FALSE)</f>
        <v>SEVROLL 04344 Elegant II spodné vedenie 2,35m oliva tmavá kartáčovaná</v>
      </c>
      <c r="H30" s="1">
        <v>2350</v>
      </c>
      <c r="I30" s="1" t="str">
        <f>CONCATENATE(H30,"-",J8,", ",J19)</f>
        <v>2350-kart. tm.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3000-kart. tm. oliva, Elegant II</v>
      </c>
      <c r="D31" s="49">
        <v>205098</v>
      </c>
      <c r="E31" s="48" t="str">
        <f>+VLOOKUP(A31,cennik!A:G,2,FALSE)</f>
        <v>SEVROLL 04345 Elegant II spodné vedenie 3m oliva tmavá kartáčovaná</v>
      </c>
      <c r="F31" s="48" t="str">
        <f>+VLOOKUP(A31,cennik!A:B,2,FALSE)</f>
        <v>SEVROLL 04345 Elegant II spodné vedenie 3m oliva tmavá kartáčovaná</v>
      </c>
      <c r="H31" s="1">
        <v>3000</v>
      </c>
      <c r="I31" s="1" t="str">
        <f>CONCATENATE(H31,"-",J8,", ",J19)</f>
        <v>3000-kart. tm.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4050-kart. tm. oliva, Elegant II</v>
      </c>
      <c r="D32" s="49">
        <v>205087</v>
      </c>
      <c r="E32" s="48" t="str">
        <f>+VLOOKUP(A32,cennik!A:G,2,FALSE)</f>
        <v>SEVROLL 04346 Elegant II spodné vedenie 4,05m oliva tmavá kartáčovaná</v>
      </c>
      <c r="F32" s="48" t="str">
        <f>+VLOOKUP(A32,cennik!A:B,2,FALSE)</f>
        <v>SEVROLL 04346 Elegant II spodné vedenie 4,05m oliva tmavá kartáčovaná</v>
      </c>
      <c r="H32" s="1">
        <v>4050</v>
      </c>
      <c r="I32" s="1" t="str">
        <f>CONCATENATE(H32,"-",J8,", ",J19)</f>
        <v>4050-kart. tm.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6000-kart. tm. oliva, Elegant II</v>
      </c>
      <c r="D33" s="49">
        <v>225368</v>
      </c>
      <c r="E33" s="48" t="str">
        <f>+VLOOKUP(A33,cennik!A:G,2,FALSE)</f>
        <v>SEVROLL Elegant II spodné vedenie 6m oliva tmavá kartáčovaná</v>
      </c>
      <c r="F33" s="48" t="str">
        <f>+VLOOKUP(A33,cennik!A:B,2,FALSE)</f>
        <v>SEVROLL Elegant II spodné vedenie 6m oliva tmavá kartáčovaná</v>
      </c>
      <c r="H33" s="1">
        <v>6000</v>
      </c>
      <c r="I33" s="1" t="str">
        <f>CONCATENATE(H33,"-",J8,", ",J19)</f>
        <v>6000-kart. tm.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1700-kart. čierna, Elegant II</v>
      </c>
      <c r="D34" s="49">
        <v>205090</v>
      </c>
      <c r="E34" s="48" t="str">
        <f>+VLOOKUP(A34,cennik!A:G,2,FALSE)</f>
        <v>SEVROLL 04338 Elegant II spodné vedenie  1,7m čierna  kartáčovaná</v>
      </c>
      <c r="F34" s="48" t="str">
        <f>+VLOOKUP(A34,cennik!A:B,2,FALSE)</f>
        <v>SEVROLL 04338 Elegant II spodné vedenie  1,7m čierna  kartáčovaná</v>
      </c>
      <c r="H34" s="1">
        <v>1700</v>
      </c>
      <c r="I34" s="1" t="str">
        <f>CONCATENATE(H34,"-",J9,", ",J19)</f>
        <v>1700-kart. čierna,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2350-kart. čierna, Elegant II</v>
      </c>
      <c r="D35" s="49">
        <v>205079</v>
      </c>
      <c r="E35" s="48" t="str">
        <f>+VLOOKUP(A35,cennik!A:G,2,FALSE)</f>
        <v>SEVROLL 04339 Elegant II spodné vedenie  2,35m čierna  kartáčovaná</v>
      </c>
      <c r="F35" s="48" t="str">
        <f>+VLOOKUP(A35,cennik!A:B,2,FALSE)</f>
        <v>SEVROLL 04339 Elegant II spodné vedenie  2,35m čierna  kartáčovaná</v>
      </c>
      <c r="H35" s="1">
        <v>2350</v>
      </c>
      <c r="I35" s="1" t="str">
        <f>CONCATENATE(H35,"-",J9,", ",J19)</f>
        <v>2350-kart. čierna,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3000-kart. čierna, Elegant II</v>
      </c>
      <c r="D36" s="49">
        <v>205186</v>
      </c>
      <c r="E36" s="48" t="str">
        <f>+VLOOKUP(A36,cennik!A:G,2,FALSE)</f>
        <v>SEVROLL 04340 Elegant II spodné vedenie  3m čierna  kartáčovaná</v>
      </c>
      <c r="F36" s="48" t="str">
        <f>+VLOOKUP(A36,cennik!A:B,2,FALSE)</f>
        <v>SEVROLL 04340 Elegant II spodné vedenie  3m čierna  kartáčovaná</v>
      </c>
      <c r="H36" s="1">
        <v>3000</v>
      </c>
      <c r="I36" s="1" t="str">
        <f>CONCATENATE(H36,"-",J9,", ",J19)</f>
        <v>3000-kart. čierna,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4050-kart. čierna, Elegant II</v>
      </c>
      <c r="D37" s="49">
        <v>205088</v>
      </c>
      <c r="E37" s="48" t="str">
        <f>+VLOOKUP(A37,cennik!A:G,2,FALSE)</f>
        <v>SEVROLL 04341 Elegant II spodné vedenie  4,05m čierna  kartáčovaná</v>
      </c>
      <c r="F37" s="48" t="str">
        <f>+VLOOKUP(A37,cennik!A:B,2,FALSE)</f>
        <v>SEVROLL 04341 Elegant II spodné vedenie  4,05m čierna  kartáčovaná</v>
      </c>
      <c r="H37" s="1">
        <v>4050</v>
      </c>
      <c r="I37" s="1" t="str">
        <f>CONCATENATE(H37,"-",J9,", ",J19)</f>
        <v>4050-kart. čierna,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6000-kart. čierna, Elegant II</v>
      </c>
      <c r="D38" s="49">
        <v>225369</v>
      </c>
      <c r="E38" s="48" t="str">
        <f>+VLOOKUP(A38,cennik!A:G,2,FALSE)</f>
        <v>SEVROLL Elegant II spodné vedenie 6m čierna kartáčovaná</v>
      </c>
      <c r="F38" s="48" t="str">
        <f>+VLOOKUP(A38,cennik!A:B,2,FALSE)</f>
        <v>SEVROLL Elegant II spodné vedenie 6m čierna kartáčovaná</v>
      </c>
      <c r="H38" s="1">
        <v>6000</v>
      </c>
      <c r="I38" s="1" t="str">
        <f>CONCATENATE(H38,"-",J9,", ",J19)</f>
        <v>6000-kart. čierna,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1700-strieborná , Gemini</v>
      </c>
      <c r="D39" s="49">
        <v>84410</v>
      </c>
      <c r="E39" s="48" t="str">
        <f>+VLOOKUP(A39,cennik!A:G,2,FALSE)</f>
        <v>SEVROLL Gemini II spodné vedenie 1,7m strieborná</v>
      </c>
      <c r="F39" s="48" t="str">
        <f>+VLOOKUP(A39,cennik!A:B,2,FALSE)</f>
        <v>SEVROLL Gemini II spodné vedenie 1,7m strieborná</v>
      </c>
      <c r="H39" s="1">
        <v>1700</v>
      </c>
      <c r="I39" s="1" t="str">
        <f>CONCATENATE(H39,"-",J4,", ",J21)</f>
        <v>1700-strieborná 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2350-strieborná , Gemini</v>
      </c>
      <c r="D40" s="49">
        <v>98057</v>
      </c>
      <c r="E40" s="48" t="str">
        <f>+VLOOKUP(A40,cennik!A:G,2,FALSE)</f>
        <v>SEVROLL 04592 Gemini II spodné vedenie  2,35m strieborná</v>
      </c>
      <c r="F40" s="48" t="str">
        <f>+VLOOKUP(A40,cennik!A:B,2,FALSE)</f>
        <v>SEVROLL 04592 Gemini II spodné vedenie  2,35m strieborná</v>
      </c>
      <c r="H40" s="1">
        <v>2350</v>
      </c>
      <c r="I40" s="1" t="str">
        <f>CONCATENATE(H40,"-",J4,", ",J21)</f>
        <v>2350-strieborná 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3000-strieborná , Gemini</v>
      </c>
      <c r="D41" s="49">
        <v>84412</v>
      </c>
      <c r="E41" s="48" t="str">
        <f>+VLOOKUP(A41,cennik!A:G,2,FALSE)</f>
        <v>SEVROLL 04593 Gemini II spodné vedenie  3m strieborná</v>
      </c>
      <c r="F41" s="48" t="str">
        <f>+VLOOKUP(A41,cennik!A:B,2,FALSE)</f>
        <v>SEVROLL 04593 Gemini II spodné vedenie  3m strieborná</v>
      </c>
      <c r="H41" s="1">
        <v>3000</v>
      </c>
      <c r="I41" s="1" t="str">
        <f>CONCATENATE(H41,"-",J4,", ",J21)</f>
        <v>3000-strieborná 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4050-strieborná , Gemini</v>
      </c>
      <c r="D42" s="49">
        <v>98058</v>
      </c>
      <c r="E42" s="48" t="str">
        <f>+VLOOKUP(A42,cennik!A:G,2,FALSE)</f>
        <v>SEVROLL 04594 Gemini II spodné vedenie  4,05m strieborná</v>
      </c>
      <c r="F42" s="48" t="str">
        <f>+VLOOKUP(A42,cennik!A:B,2,FALSE)</f>
        <v>SEVROLL 04594 Gemini II spodné vedenie  4,05m strieborná</v>
      </c>
      <c r="H42" s="1">
        <v>4050</v>
      </c>
      <c r="I42" s="1" t="str">
        <f>CONCATENATE(H42,"-",J4,", ",J21)</f>
        <v>4050-strieborná 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6000-strieborná , Gemini</v>
      </c>
      <c r="D43" s="49">
        <v>159409</v>
      </c>
      <c r="E43" s="48" t="str">
        <f>+VLOOKUP(A43,cennik!A:G,2,FALSE)</f>
        <v>SEVROLL 04595 Gemini II spodné vedenie  6m strieborná</v>
      </c>
      <c r="F43" s="48" t="str">
        <f>+VLOOKUP(A43,cennik!A:B,2,FALSE)</f>
        <v>SEVROLL 04595 Gemini II spodné vedenie  6m strieborná</v>
      </c>
      <c r="H43" s="1">
        <v>6000</v>
      </c>
      <c r="I43" s="1" t="str">
        <f>CONCATENATE(H43,"-",J4,", ",J21)</f>
        <v>6000-strieborná 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spodné vedenie  1,7m oliva</v>
      </c>
      <c r="F44" s="48" t="str">
        <f>+VLOOKUP(A44,cennik!A:B,2,FALSE)</f>
        <v>SEVROLL 04586 Gemini II spodné vedenie 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spodné vedenie  2,35m oliva</v>
      </c>
      <c r="F45" s="48" t="str">
        <f>+VLOOKUP(A45,cennik!A:B,2,FALSE)</f>
        <v>SEVROLL 04587 Gemini II spodné vedenie 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spodné vedenie  3m oliva</v>
      </c>
      <c r="F46" s="48" t="str">
        <f>+VLOOKUP(A46,cennik!A:B,2,FALSE)</f>
        <v>SEVROLL 04588 Gemini II spodné vedenie 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spodné vedenie  4,05m oliva</v>
      </c>
      <c r="F47" s="48" t="str">
        <f>+VLOOKUP(A47,cennik!A:B,2,FALSE)</f>
        <v>SEVROLL 04589 Gemini II spodné vedenie 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spodné vedenie  6m oliva</v>
      </c>
      <c r="F48" s="48" t="str">
        <f>+VLOOKUP(A48,cennik!A:B,2,FALSE)</f>
        <v>SEVROLL 04590 Gemini II spodné vedenie 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1700-biela lesk, Gemini</v>
      </c>
      <c r="D49" s="49">
        <v>351475</v>
      </c>
      <c r="E49" s="48" t="str">
        <f>+VLOOKUP(A49,cennik!A:G,2,FALSE)</f>
        <v>SEVROLL 04760 Gemini II spodné vedenie 1,7m biela lesk</v>
      </c>
      <c r="F49" s="48" t="str">
        <f>+VLOOKUP(A49,cennik!A:B,2,FALSE)</f>
        <v>SEVROLL 04760 Gemini II spodné vedenie 1,7m biela lesk</v>
      </c>
      <c r="H49" s="1">
        <v>1700</v>
      </c>
      <c r="I49" s="1" t="str">
        <f>CONCATENATE(H49,"-",J15,", ",J21)</f>
        <v>1700-biela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2350-biela lesk, Gemini</v>
      </c>
      <c r="D50" s="49">
        <v>351476</v>
      </c>
      <c r="E50" s="48" t="str">
        <f>+VLOOKUP(A50,cennik!A:G,2,FALSE)</f>
        <v>SEVROLL 04761 Gemini II spodné vedenie 2,35m biela lesk</v>
      </c>
      <c r="F50" s="48" t="str">
        <f>+VLOOKUP(A50,cennik!A:B,2,FALSE)</f>
        <v>SEVROLL 04761 Gemini II spodné vedenie 2,35m biela lesk</v>
      </c>
      <c r="H50" s="1">
        <v>2350</v>
      </c>
      <c r="I50" s="1" t="str">
        <f>CONCATENATE(H50,"-",J15,", ",J21)</f>
        <v>2350-biela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3000-biela lesk, Gemini</v>
      </c>
      <c r="D51" s="49">
        <v>351517</v>
      </c>
      <c r="E51" s="48" t="str">
        <f>+VLOOKUP(A51,cennik!A:G,2,FALSE)</f>
        <v>SEVROLL 04762 Gemini II spodné vedenie 3m biela lesk</v>
      </c>
      <c r="F51" s="48" t="str">
        <f>+VLOOKUP(A51,cennik!A:B,2,FALSE)</f>
        <v>SEVROLL 04762 Gemini II spodné vedenie 3m biela lesk</v>
      </c>
      <c r="H51" s="1">
        <v>3000</v>
      </c>
      <c r="I51" s="1" t="str">
        <f>CONCATENATE(H51,"-",J15,", ",J21)</f>
        <v>3000-biela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4050-biela lesk, Gemini</v>
      </c>
      <c r="D52" s="49">
        <v>351541</v>
      </c>
      <c r="E52" s="48" t="str">
        <f>+VLOOKUP(A52,cennik!A:G,2,FALSE)</f>
        <v>SEVROLL 04763 Gemini II spodné vedenie 4,05m biela lesk</v>
      </c>
      <c r="F52" s="48" t="str">
        <f>+VLOOKUP(A52,cennik!A:B,2,FALSE)</f>
        <v>SEVROLL 04763 Gemini II spodné vedenie 4,05m biela lesk</v>
      </c>
      <c r="H52" s="1">
        <v>4050</v>
      </c>
      <c r="I52" s="1" t="str">
        <f>CONCATENATE(H52,"-",J15,", ",J21)</f>
        <v>4050-biela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6000-biela lesk, Gemini</v>
      </c>
      <c r="D53" s="49">
        <v>351578</v>
      </c>
      <c r="E53" s="48" t="str">
        <f>+VLOOKUP(A53,cennik!A:G,2,FALSE)</f>
        <v>SEVROLL 04764 Gemini II spodné vedenie 6m biela lesk</v>
      </c>
      <c r="F53" s="48" t="str">
        <f>+VLOOKUP(A53,cennik!A:B,2,FALSE)</f>
        <v>SEVROLL 04764 Gemini II spodné vedenie 6m biela lesk</v>
      </c>
      <c r="H53" s="1">
        <v>6000</v>
      </c>
      <c r="I53" s="1" t="str">
        <f>CONCATENATE(H53,"-",J15,", ",J21)</f>
        <v>6000-biela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spodné vedenie 1,7m grafit</v>
      </c>
      <c r="F54" s="48" t="str">
        <f>+VLOOKUP(A54,cennik!A:B,2,FALSE)</f>
        <v>SEVROLL 06042 Elegant II spodné vedenie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spodné vedenie 2,35m grafit</v>
      </c>
      <c r="F55" s="48" t="str">
        <f>+VLOOKUP(A55,cennik!A:B,2,FALSE)</f>
        <v>SEVROLL 06043 Elegant II spodné vedenie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spodné vedenie 3m grafit</v>
      </c>
      <c r="F56" s="48" t="str">
        <f>+VLOOKUP(A56,cennik!A:B,2,FALSE)</f>
        <v>SEVROLL 06020 Elegant II spodné vedenie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spodné vedenie 4,05m grafit</v>
      </c>
      <c r="F57" s="48" t="str">
        <f>+VLOOKUP(A57,cennik!A:B,2,FALSE)</f>
        <v>SEVROLL 06021 Elegant II spodné vedenie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spodné vedenie 6m grafit</v>
      </c>
      <c r="F58" s="48" t="str">
        <f>+VLOOKUP(A58,cennik!A:B,2,FALSE)</f>
        <v>SEVROLL 06044 Elegant II spodné vedenie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4050-čierna mat, Elegant II</v>
      </c>
      <c r="D59" s="49">
        <v>409676</v>
      </c>
      <c r="E59" s="48" t="str">
        <f>+VLOOKUP(A59,cennik!A:G,2,FALSE)</f>
        <v>SEVROLL 05311 Elegant II spodné vedenie 4,05m čierna mat</v>
      </c>
      <c r="F59" s="48" t="str">
        <f>+VLOOKUP(A59,cennik!A:B,2,FALSE)</f>
        <v>SEVROLL 05311 Elegant II spodné vedenie 4,05m čierna mat</v>
      </c>
      <c r="H59" s="1">
        <v>4050</v>
      </c>
      <c r="I59" s="1" t="str">
        <f>CONCATENATE(H59,"-",J17,", ",J21)</f>
        <v>4050-čierna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2350-čierna mat, Elegant II</v>
      </c>
      <c r="D60" s="49">
        <v>409678</v>
      </c>
      <c r="E60" s="48" t="str">
        <f>+VLOOKUP(A60,cennik!A:G,2,FALSE)</f>
        <v>SEVROLL 05309 Elegant II spodné vedenie 2,35m čierna mat</v>
      </c>
      <c r="F60" s="48" t="str">
        <f>+VLOOKUP(A60,cennik!A:B,2,FALSE)</f>
        <v>SEVROLL 05309 Elegant II spodné vedenie 2,35m čierna mat</v>
      </c>
      <c r="H60" s="1">
        <v>2350</v>
      </c>
      <c r="I60" s="1" t="str">
        <f>CONCATENATE(H60,"-",J17,", ",J21)</f>
        <v>2350-čierna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3000-čierna mat, Elegant II</v>
      </c>
      <c r="D61" s="49">
        <v>412231</v>
      </c>
      <c r="E61" s="48" t="str">
        <f>+VLOOKUP(A61,cennik!A:G,2,FALSE)</f>
        <v>SEVROLL 05310 Elegant II spodné vedenie 3m čierna mat</v>
      </c>
      <c r="F61" s="48" t="str">
        <f>+VLOOKUP(A61,cennik!A:B,2,FALSE)</f>
        <v>SEVROLL 05310 Elegant II spodné vedenie 3m čierna mat</v>
      </c>
      <c r="H61" s="1">
        <v>3000</v>
      </c>
      <c r="I61" s="1" t="str">
        <f>CONCATENATE(H61,"-",J17,", ",J21)</f>
        <v>3000-čierna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1700-čierna mat, Elegant II</v>
      </c>
      <c r="D62" s="49">
        <v>422007</v>
      </c>
      <c r="E62" s="48" t="str">
        <f>+VLOOKUP(A62,cennik!A:G,2,FALSE)</f>
        <v>SEVROLL 05308 Elegant II spodné vedenie 1,7m čierna mat</v>
      </c>
      <c r="F62" s="48" t="str">
        <f>+VLOOKUP(A62,cennik!A:B,2,FALSE)</f>
        <v>SEVROLL 05308 Elegant II spodné vedenie 1,7m čierna mat</v>
      </c>
      <c r="H62" s="1">
        <v>1700</v>
      </c>
      <c r="I62" s="1" t="str">
        <f>CONCATENATE(H62,"-",J17,", ",J21)</f>
        <v>1700-čierna mat,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6000-čierna mat, Elegant II</v>
      </c>
      <c r="D63" s="49">
        <v>452743</v>
      </c>
      <c r="E63" s="48" t="str">
        <f>+VLOOKUP(A63,cennik!A:G,2,FALSE)</f>
        <v>SEVROLL 05312 Elegant II spodné vedenie 6m čierna mat</v>
      </c>
      <c r="F63" s="48" t="str">
        <f>+VLOOKUP(A63,cennik!A:B,2,FALSE)</f>
        <v>SEVROLL 05312 Elegant II spodné vedenie 6m čierna mat</v>
      </c>
      <c r="H63" s="1">
        <v>6000</v>
      </c>
      <c r="I63" s="1" t="str">
        <f>CONCATENATE(H63,"-",J17,", ",J21)</f>
        <v>6000-čierna mat,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1700-zlatá/mosadz,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1700-zlatá/mosadz,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2350-zlatá/mosadz,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2350-zlatá/mosadz,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3000-zlatá/mosadz,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3000-zlatá/mosadz,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4050-zlatá/mosadz,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4050-zlatá/mosadz,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6000-zlatá/mosadz,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6000-zlatá/mosadz,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1700-kart. tm.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1700-kart. tm. oliva,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2350-kart. tm.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2350-kart. tm. oliva,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3000-kart. tm.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3000-kart. tm. oliva,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4050-kart. tm.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4050-kart. tm. oliva,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6000-kart. tm.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6000-kart. tm. oliva,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1700-kart. čierna,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1700-kart. čierna,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2350-kart. čierna,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2350-kart. čierna,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3000-kart. čierna,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3000-kart. čierna,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4050-kart. čierna,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4050-kart. čierna,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6000-kart. čierna,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6000-kart. čierna,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1700-čierna štrukturálna, Elegant II</v>
      </c>
      <c r="D84" s="196">
        <v>526506</v>
      </c>
      <c r="E84" s="48" t="str">
        <f>+VLOOKUP(A84,cennik!A:G,2,FALSE)</f>
        <v>SEVROLL 06269 Elegant II spodné vedenie 1,7m čierna štrukturálna</v>
      </c>
      <c r="F84" s="48" t="str">
        <f>+VLOOKUP(A84,cennik!A:B,2,FALSE)</f>
        <v>SEVROLL 06269 Elegant II spodné vedenie 1,7m čierna štrukturálna</v>
      </c>
      <c r="H84" s="1">
        <v>1700</v>
      </c>
      <c r="I84" s="1" t="str">
        <f>CONCATENATE(H84,"-",J22,", ",J20)</f>
        <v>1700-čierna štrukturálna, Elegant II</v>
      </c>
    </row>
    <row r="85" spans="1:26" ht="15" customHeight="1" x14ac:dyDescent="0.25">
      <c r="A85" s="196">
        <v>526509</v>
      </c>
      <c r="C85" s="1" t="str">
        <f>CONCATENATE(H85,"-",J22,", ",J20)</f>
        <v>2350-čierna štrukturálna, Elegant II</v>
      </c>
      <c r="D85" s="196">
        <v>526509</v>
      </c>
      <c r="E85" s="48" t="str">
        <f>+VLOOKUP(A85,cennik!A:G,2,FALSE)</f>
        <v>SEVROLL 06270 Elegant II spodné vedenie 2,35m čierna štrukturálna</v>
      </c>
      <c r="F85" s="48" t="str">
        <f>+VLOOKUP(A85,cennik!A:B,2,FALSE)</f>
        <v>SEVROLL 06270 Elegant II spodné vedenie 2,35m čierna štrukturálna</v>
      </c>
      <c r="H85" s="1">
        <v>2350</v>
      </c>
      <c r="I85" s="1" t="str">
        <f>CONCATENATE(H85,"-",J22,", ",J20)</f>
        <v>2350-čierna štrukturálna, Elegant II</v>
      </c>
    </row>
    <row r="86" spans="1:26" ht="15" customHeight="1" x14ac:dyDescent="0.25">
      <c r="A86" s="196">
        <v>526510</v>
      </c>
      <c r="C86" s="1" t="str">
        <f>CONCATENATE(H86,"-",J22,", ",J20)</f>
        <v>3000-čierna štrukturálna, Elegant II</v>
      </c>
      <c r="D86" s="196">
        <v>526510</v>
      </c>
      <c r="E86" s="48" t="str">
        <f>+VLOOKUP(A86,cennik!A:G,2,FALSE)</f>
        <v>SEVROLL 06271 Elegant II spodné vedenie 3m čierna štrukturálna</v>
      </c>
      <c r="F86" s="48" t="str">
        <f>+VLOOKUP(A86,cennik!A:B,2,FALSE)</f>
        <v>SEVROLL 06271 Elegant II spodné vedenie 3m čierna štrukturálna</v>
      </c>
      <c r="H86" s="1">
        <v>3000</v>
      </c>
      <c r="I86" s="1" t="str">
        <f>CONCATENATE(H86,"-",J22,", ",J20)</f>
        <v>3000-čierna štrukturálna, Elegant II</v>
      </c>
    </row>
    <row r="87" spans="1:26" ht="15" customHeight="1" x14ac:dyDescent="0.25">
      <c r="A87" s="196">
        <v>526511</v>
      </c>
      <c r="C87" s="1" t="str">
        <f>CONCATENATE(H87,"-",J22,", ",J20)</f>
        <v>4050-čierna štrukturálna, Elegant II</v>
      </c>
      <c r="D87" s="196">
        <v>526511</v>
      </c>
      <c r="E87" s="48" t="str">
        <f>+VLOOKUP(A87,cennik!A:G,2,FALSE)</f>
        <v>SEVROLL 06272 Elegant II spodné vedenie 4,05m čierna štrukturálna</v>
      </c>
      <c r="F87" s="48" t="str">
        <f>+VLOOKUP(A87,cennik!A:B,2,FALSE)</f>
        <v>SEVROLL 06272 Elegant II spodné vedenie 4,05m čierna štrukturálna</v>
      </c>
      <c r="H87" s="1">
        <v>4050</v>
      </c>
      <c r="I87" s="1" t="str">
        <f>CONCATENATE(H87,"-",J22,", ",J20)</f>
        <v>4050-čierna štrukturálna, Elegant II</v>
      </c>
    </row>
    <row r="88" spans="1:26" ht="15" customHeight="1" x14ac:dyDescent="0.25">
      <c r="A88" s="196">
        <v>526512</v>
      </c>
      <c r="C88" s="1" t="str">
        <f>CONCATENATE(H88,"-",J22,", ",J20)</f>
        <v>6000-čierna štrukturálna, Elegant II</v>
      </c>
      <c r="D88" s="196">
        <v>526512</v>
      </c>
      <c r="E88" s="48" t="str">
        <f>+VLOOKUP(A88,cennik!A:G,2,FALSE)</f>
        <v>SEVROLL 06128 Elegant II spodné vedenie 6m čierna štrukturálna</v>
      </c>
      <c r="F88" s="48" t="str">
        <f>+VLOOKUP(A88,cennik!A:B,2,FALSE)</f>
        <v>SEVROLL 06128 Elegant II spodné vedenie 6m čierna štrukturálna</v>
      </c>
      <c r="H88" s="1">
        <v>6000</v>
      </c>
      <c r="I88" s="1" t="str">
        <f>CONCATENATE(H88,"-",J22,", ",J20)</f>
        <v>6000-čierna štrukturálna, Elegant II</v>
      </c>
    </row>
    <row r="89" spans="1:26" ht="15" customHeight="1" x14ac:dyDescent="0.25">
      <c r="A89" s="2">
        <v>394792</v>
      </c>
      <c r="C89" s="1" t="str">
        <f>CONCATENATE(H89,"-",J18,", ",J19)</f>
        <v>1700-biela mat, Elegant II</v>
      </c>
      <c r="D89" s="2">
        <v>394792</v>
      </c>
      <c r="E89" s="48" t="str">
        <f>+VLOOKUP(A89,cennik!A:G,2,FALSE)</f>
        <v>SEVROLL 05081 Elegant II spodné vedenie 1,7m biela mat</v>
      </c>
      <c r="F89" s="48" t="str">
        <f>+VLOOKUP(A89,cennik!A:B,2,FALSE)</f>
        <v>SEVROLL 05081 Elegant II spodné vedenie 1,7m biela mat</v>
      </c>
      <c r="H89" s="1">
        <v>1700</v>
      </c>
      <c r="I89" s="1" t="str">
        <f>CONCATENATE(H89,"-",J18,", ",J19)</f>
        <v>1700-biela mat, Elegant II</v>
      </c>
    </row>
    <row r="90" spans="1:26" ht="15" customHeight="1" x14ac:dyDescent="0.25">
      <c r="A90" s="2">
        <v>394795</v>
      </c>
      <c r="C90" s="1" t="str">
        <f>CONCATENATE(H90,"-",J18,", ",J19)</f>
        <v>2350-biela mat, Elegant II</v>
      </c>
      <c r="D90" s="2">
        <v>394795</v>
      </c>
      <c r="E90" s="48" t="str">
        <f>+VLOOKUP(A90,cennik!A:G,2,FALSE)</f>
        <v>SEVROLL 05160 Elegant II spodné vedenie 2,35m biely mat</v>
      </c>
      <c r="F90" s="48" t="str">
        <f>+VLOOKUP(A90,cennik!A:B,2,FALSE)</f>
        <v>SEVROLL 05160 Elegant II spodné vedenie 2,35m biely mat</v>
      </c>
      <c r="H90" s="1">
        <v>2350</v>
      </c>
      <c r="I90" s="1" t="str">
        <f>CONCATENATE(H90,"-",J18,", ",J19)</f>
        <v>2350-biela mat, Elegant II</v>
      </c>
    </row>
    <row r="91" spans="1:26" ht="15" customHeight="1" x14ac:dyDescent="0.25">
      <c r="A91" s="2">
        <v>276743</v>
      </c>
      <c r="C91" s="1" t="str">
        <f>CONCATENATE(H91,"-",J18,", ",J19)</f>
        <v>3000-biela mat, Elegant II</v>
      </c>
      <c r="D91" s="2">
        <v>276743</v>
      </c>
      <c r="E91" s="48" t="str">
        <f>+VLOOKUP(A91,cennik!A:G,2,FALSE)</f>
        <v>SEVROLL 04437 Elegant II spodné vedenie  3m biela mat</v>
      </c>
      <c r="F91" s="48" t="str">
        <f>+VLOOKUP(A91,cennik!A:B,2,FALSE)</f>
        <v>SEVROLL 04437 Elegant II spodné vedenie  3m biela mat</v>
      </c>
      <c r="H91" s="1">
        <v>3000</v>
      </c>
      <c r="I91" s="1" t="str">
        <f>CONCATENATE(H91,"-",J18,", ",J19)</f>
        <v>3000-biela mat, Elegant II</v>
      </c>
    </row>
    <row r="92" spans="1:26" ht="15" customHeight="1" x14ac:dyDescent="0.25">
      <c r="A92" s="2">
        <v>394796</v>
      </c>
      <c r="C92" s="1" t="str">
        <f>CONCATENATE(H92,"-",J18,", ",J19)</f>
        <v>4050-biela mat, Elegant II</v>
      </c>
      <c r="D92" s="2">
        <v>394796</v>
      </c>
      <c r="E92" s="48" t="str">
        <f>+VLOOKUP(A92,cennik!A:G,2,FALSE)</f>
        <v>SEVROLL 05161 Elegant II spodné vedenie 4,05m biela mat</v>
      </c>
      <c r="F92" s="48" t="str">
        <f>+VLOOKUP(A92,cennik!A:B,2,FALSE)</f>
        <v>SEVROLL 05161 Elegant II spodné vedenie 4,05m biela mat</v>
      </c>
      <c r="H92" s="1">
        <v>4050</v>
      </c>
      <c r="I92" s="1" t="str">
        <f>CONCATENATE(H92,"-",J18,", ",J19)</f>
        <v>4050-biela mat, Elegant II</v>
      </c>
    </row>
    <row r="93" spans="1:26" ht="15" customHeight="1" x14ac:dyDescent="0.25">
      <c r="A93" s="2">
        <v>394800</v>
      </c>
      <c r="C93" s="1" t="str">
        <f>CONCATENATE(H93,"-",J18,", ",J19)</f>
        <v>6000-biela mat, Elegant II</v>
      </c>
      <c r="D93" s="2">
        <v>394800</v>
      </c>
      <c r="E93" s="48" t="str">
        <f>+VLOOKUP(A93,cennik!A:G,2,FALSE)</f>
        <v>SEVROLL 05162 Elegant II spodné vedenie 6m biela mat</v>
      </c>
      <c r="F93" s="48" t="str">
        <f>+VLOOKUP(A93,cennik!A:B,2,FALSE)</f>
        <v>SEVROLL 05162 Elegant II spodné vedenie 6m biela mat</v>
      </c>
      <c r="H93" s="1">
        <v>6000</v>
      </c>
      <c r="I93" s="1" t="str">
        <f>CONCATENATE(H93,"-",J18,", ",J19)</f>
        <v>6000-biela mat, Elegant II</v>
      </c>
    </row>
    <row r="94" spans="1:26" ht="15" customHeight="1" x14ac:dyDescent="0.25">
      <c r="A94" s="418">
        <v>405393</v>
      </c>
      <c r="B94" s="417"/>
      <c r="C94" s="1" t="str">
        <f>CONCATENATE(H94,"-",J16,", ",J19)</f>
        <v>1700-čierna lesk, Elegant II</v>
      </c>
      <c r="D94" s="418">
        <v>405393</v>
      </c>
      <c r="E94" s="419" t="str">
        <f>+VLOOKUP(A94,cennik!A:G,2,FALSE)</f>
        <v>SEVROLL 05155 Elegant II spodne vedenie 1,7m čierna lesk</v>
      </c>
      <c r="F94" s="419" t="str">
        <f>+VLOOKUP(A94,cennik!A:B,2,FALSE)</f>
        <v>SEVROLL 05155 Elegant II spodne vedenie 1,7m čierna lesk</v>
      </c>
      <c r="G94" s="417"/>
      <c r="H94" s="417">
        <v>1700</v>
      </c>
      <c r="I94" s="1" t="str">
        <f>CONCATENATE(H94,"-",J16,", ",J19)</f>
        <v>1700-čierna lesk, Elegant II</v>
      </c>
      <c r="Z94" s="1" t="b">
        <f t="shared" si="4"/>
        <v>1</v>
      </c>
    </row>
    <row r="95" spans="1:26" ht="15" customHeight="1" x14ac:dyDescent="0.25">
      <c r="A95" s="418">
        <v>398188</v>
      </c>
      <c r="B95" s="417"/>
      <c r="C95" s="1" t="str">
        <f>CONCATENATE(H95,"-",J16,", ",J19)</f>
        <v>2350-čierna lesk, Elegant II</v>
      </c>
      <c r="D95" s="418">
        <v>398188</v>
      </c>
      <c r="E95" s="419" t="str">
        <f>+VLOOKUP(A95,cennik!A:G,2,FALSE)</f>
        <v>SEVROLL 05156 Elegant II spodné vedenie 2,35m čierna lesk</v>
      </c>
      <c r="F95" s="419" t="str">
        <f>+VLOOKUP(A95,cennik!A:B,2,FALSE)</f>
        <v>SEVROLL 05156 Elegant II spodné vedenie 2,35m čierna lesk</v>
      </c>
      <c r="G95" s="417"/>
      <c r="H95" s="417">
        <v>2350</v>
      </c>
      <c r="I95" s="1" t="str">
        <f>CONCATENATE(H95,"-",J16,", ",J19)</f>
        <v>2350-čierna lesk, Elegant II</v>
      </c>
      <c r="Z95" s="1" t="b">
        <f t="shared" si="4"/>
        <v>1</v>
      </c>
    </row>
    <row r="96" spans="1:26" ht="15" customHeight="1" x14ac:dyDescent="0.25">
      <c r="A96" s="418">
        <v>405403</v>
      </c>
      <c r="B96" s="417"/>
      <c r="C96" s="1" t="str">
        <f>CONCATENATE(H96,"-",J16,", ",J19)</f>
        <v>3000-čierna lesk, Elegant II</v>
      </c>
      <c r="D96" s="418">
        <v>405403</v>
      </c>
      <c r="E96" s="419" t="str">
        <f>+VLOOKUP(A96,cennik!A:G,2,FALSE)</f>
        <v>SEVROLL 05157 Elegant II spodné vedenie 3m čierna lesk</v>
      </c>
      <c r="F96" s="419" t="str">
        <f>+VLOOKUP(A96,cennik!A:B,2,FALSE)</f>
        <v>SEVROLL 05157 Elegant II spodné vedenie 3m čierna lesk</v>
      </c>
      <c r="G96" s="417"/>
      <c r="H96" s="417">
        <v>3000</v>
      </c>
      <c r="I96" s="1" t="str">
        <f>CONCATENATE(H96,"-",J16,", ",J19)</f>
        <v>3000-čierna lesk, Elegant II</v>
      </c>
      <c r="Z96" s="1" t="b">
        <f t="shared" si="4"/>
        <v>1</v>
      </c>
    </row>
    <row r="97" spans="1:26" ht="15" customHeight="1" x14ac:dyDescent="0.25">
      <c r="A97" s="418">
        <v>405404</v>
      </c>
      <c r="B97" s="417"/>
      <c r="C97" s="1" t="str">
        <f>CONCATENATE(H97,"-",J16,", ",J19)</f>
        <v>4050-čierna lesk, Elegant II</v>
      </c>
      <c r="D97" s="418">
        <v>405404</v>
      </c>
      <c r="E97" s="419" t="str">
        <f>+VLOOKUP(A97,cennik!A:G,2,FALSE)</f>
        <v>SEVROLL 05158 Elegant II spodné vedenie 4,05m čierna lesk</v>
      </c>
      <c r="F97" s="419" t="str">
        <f>+VLOOKUP(A97,cennik!A:B,2,FALSE)</f>
        <v>SEVROLL 05158 Elegant II spodné vedenie 4,05m čierna lesk</v>
      </c>
      <c r="G97" s="417"/>
      <c r="H97" s="417">
        <v>4050</v>
      </c>
      <c r="I97" s="1" t="str">
        <f>CONCATENATE(H97,"-",J16,", ",J19)</f>
        <v>4050-čierna lesk, Elegant II</v>
      </c>
      <c r="Z97" s="1" t="b">
        <f t="shared" si="4"/>
        <v>1</v>
      </c>
    </row>
    <row r="98" spans="1:26" ht="15" customHeight="1" x14ac:dyDescent="0.25">
      <c r="A98" s="418">
        <v>405406</v>
      </c>
      <c r="B98" s="417"/>
      <c r="C98" s="1" t="str">
        <f>CONCATENATE(H98,"-",J16,", ",J19)</f>
        <v>6000-čierna lesk, Elegant II</v>
      </c>
      <c r="D98" s="418">
        <v>405406</v>
      </c>
      <c r="E98" s="419" t="str">
        <f>+VLOOKUP(A98,cennik!A:G,2,FALSE)</f>
        <v>SEVROLL 05159 Elegant II spodné vedenie 6m čierna lesk</v>
      </c>
      <c r="F98" s="419" t="str">
        <f>+VLOOKUP(A98,cennik!A:B,2,FALSE)</f>
        <v>SEVROLL 05159 Elegant II spodné vedenie 6m čierna lesk</v>
      </c>
      <c r="G98" s="417"/>
      <c r="H98" s="417">
        <v>6000</v>
      </c>
      <c r="I98" s="1" t="str">
        <f>CONCATENATE(H98,"-",J16,", ",J19)</f>
        <v>6000-čierna lesk, Elegant II</v>
      </c>
      <c r="Z98" s="1" t="b">
        <f t="shared" si="4"/>
        <v>1</v>
      </c>
    </row>
    <row r="99" spans="1:26" ht="15" customHeight="1" x14ac:dyDescent="0.25">
      <c r="A99" s="417">
        <v>422007</v>
      </c>
      <c r="B99" s="417"/>
      <c r="C99" s="1" t="str">
        <f>CONCATENATE(H99,"-",J17,", ",J19)</f>
        <v>1700-čierna mat, Elegant II</v>
      </c>
      <c r="D99" s="417">
        <v>422007</v>
      </c>
      <c r="E99" s="419" t="str">
        <f>+VLOOKUP(A99,cennik!A:G,2,FALSE)</f>
        <v>SEVROLL 05308 Elegant II spodné vedenie 1,7m čierna mat</v>
      </c>
      <c r="F99" s="419" t="str">
        <f>+VLOOKUP(A99,cennik!A:B,2,FALSE)</f>
        <v>SEVROLL 05308 Elegant II spodné vedenie 1,7m čierna mat</v>
      </c>
      <c r="G99" s="417"/>
      <c r="H99" s="417">
        <v>1700</v>
      </c>
      <c r="I99" s="1" t="str">
        <f>CONCATENATE(H99,"-",J17,", ",J19)</f>
        <v>1700-čierna mat, Elegant II</v>
      </c>
      <c r="Z99" s="1" t="b">
        <f t="shared" si="4"/>
        <v>1</v>
      </c>
    </row>
    <row r="100" spans="1:26" ht="15" customHeight="1" x14ac:dyDescent="0.25">
      <c r="A100" s="417">
        <v>409678</v>
      </c>
      <c r="B100" s="417"/>
      <c r="C100" s="1" t="str">
        <f>CONCATENATE(H100,"-",J17,", ",J19)</f>
        <v>2350-čierna mat, Elegant II</v>
      </c>
      <c r="D100" s="417">
        <v>409678</v>
      </c>
      <c r="E100" s="419" t="str">
        <f>+VLOOKUP(A100,cennik!A:G,2,FALSE)</f>
        <v>SEVROLL 05309 Elegant II spodné vedenie 2,35m čierna mat</v>
      </c>
      <c r="F100" s="419" t="str">
        <f>+VLOOKUP(A100,cennik!A:B,2,FALSE)</f>
        <v>SEVROLL 05309 Elegant II spodné vedenie 2,35m čierna mat</v>
      </c>
      <c r="G100" s="417"/>
      <c r="H100" s="417">
        <v>2350</v>
      </c>
      <c r="I100" s="1" t="str">
        <f>CONCATENATE(H100,"-",J17,", ",J19)</f>
        <v>2350-čierna mat, Elegant II</v>
      </c>
      <c r="Z100" s="1" t="b">
        <f t="shared" si="4"/>
        <v>1</v>
      </c>
    </row>
    <row r="101" spans="1:26" ht="15" customHeight="1" x14ac:dyDescent="0.25">
      <c r="A101" s="417">
        <v>412231</v>
      </c>
      <c r="B101" s="417"/>
      <c r="C101" s="1" t="str">
        <f>CONCATENATE(H101,"-",J17,", ",J19)</f>
        <v>3000-čierna mat, Elegant II</v>
      </c>
      <c r="D101" s="417">
        <v>412231</v>
      </c>
      <c r="E101" s="419" t="str">
        <f>+VLOOKUP(A101,cennik!A:G,2,FALSE)</f>
        <v>SEVROLL 05310 Elegant II spodné vedenie 3m čierna mat</v>
      </c>
      <c r="F101" s="419" t="str">
        <f>+VLOOKUP(A101,cennik!A:B,2,FALSE)</f>
        <v>SEVROLL 05310 Elegant II spodné vedenie 3m čierna mat</v>
      </c>
      <c r="G101" s="417"/>
      <c r="H101" s="417">
        <v>3000</v>
      </c>
      <c r="I101" s="1" t="str">
        <f>CONCATENATE(H101,"-",J17,", ",J19)</f>
        <v>3000-čierna mat, Elegant II</v>
      </c>
      <c r="Z101" s="1" t="b">
        <f t="shared" si="4"/>
        <v>1</v>
      </c>
    </row>
    <row r="102" spans="1:26" ht="15" customHeight="1" x14ac:dyDescent="0.25">
      <c r="A102" s="417">
        <v>409676</v>
      </c>
      <c r="B102" s="417"/>
      <c r="C102" s="1" t="str">
        <f>CONCATENATE(H102,"-",J17,", ",J19)</f>
        <v>4050-čierna mat, Elegant II</v>
      </c>
      <c r="D102" s="417">
        <v>409676</v>
      </c>
      <c r="E102" s="419" t="str">
        <f>+VLOOKUP(A102,cennik!A:G,2,FALSE)</f>
        <v>SEVROLL 05311 Elegant II spodné vedenie 4,05m čierna mat</v>
      </c>
      <c r="F102" s="419" t="str">
        <f>+VLOOKUP(A102,cennik!A:B,2,FALSE)</f>
        <v>SEVROLL 05311 Elegant II spodné vedenie 4,05m čierna mat</v>
      </c>
      <c r="G102" s="417"/>
      <c r="H102" s="417">
        <v>4050</v>
      </c>
      <c r="I102" s="1" t="str">
        <f>CONCATENATE(H102,"-",J17,", ",J19)</f>
        <v>4050-čierna mat, Elegant II</v>
      </c>
      <c r="Z102" s="1" t="b">
        <f t="shared" si="4"/>
        <v>1</v>
      </c>
    </row>
    <row r="103" spans="1:26" ht="15" customHeight="1" x14ac:dyDescent="0.25">
      <c r="A103" s="418">
        <v>452743</v>
      </c>
      <c r="B103" s="417"/>
      <c r="C103" s="1" t="str">
        <f>CONCATENATE(H103,"-",J17,", ",J19)</f>
        <v>6000-čierna mat, Elegant II</v>
      </c>
      <c r="D103" s="418">
        <v>452743</v>
      </c>
      <c r="E103" s="419" t="str">
        <f>+VLOOKUP(A103,cennik!A:G,2,FALSE)</f>
        <v>SEVROLL 05312 Elegant II spodné vedenie 6m čierna mat</v>
      </c>
      <c r="F103" s="419" t="str">
        <f>+VLOOKUP(A103,cennik!A:B,2,FALSE)</f>
        <v>SEVROLL 05312 Elegant II spodné vedenie 6m čierna mat</v>
      </c>
      <c r="G103" s="417"/>
      <c r="H103" s="417">
        <v>6000</v>
      </c>
      <c r="I103" s="1" t="str">
        <f>CONCATENATE(H103,"-",J17,", ",J19)</f>
        <v>6000-čierna mat,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7"/>
      <c r="C104" s="1" t="str">
        <f>CONCATENATE(H104,"-",J22,", ",J19)</f>
        <v>1700-čierna štrukturálna, Elegant II</v>
      </c>
      <c r="D104" s="196">
        <v>526506</v>
      </c>
      <c r="E104" s="419" t="str">
        <f>+VLOOKUP(A104,cennik!A:G,2,FALSE)</f>
        <v>SEVROLL 06269 Elegant II spodné vedenie 1,7m čierna štrukturálna</v>
      </c>
      <c r="F104" s="419"/>
      <c r="G104" s="417"/>
      <c r="H104" s="417">
        <v>1700</v>
      </c>
      <c r="I104" s="1" t="str">
        <f>CONCATENATE(H104,"-",J22,", ",J19)</f>
        <v>1700-čierna štrukturálna, Elegant II</v>
      </c>
    </row>
    <row r="105" spans="1:26" ht="15" customHeight="1" x14ac:dyDescent="0.25">
      <c r="A105" s="196">
        <v>526509</v>
      </c>
      <c r="B105" s="417"/>
      <c r="C105" s="1" t="str">
        <f>CONCATENATE(H105,"-",J22,", ",J19)</f>
        <v>2350-čierna štrukturálna, Elegant II</v>
      </c>
      <c r="D105" s="196">
        <v>526509</v>
      </c>
      <c r="E105" s="419" t="str">
        <f>+VLOOKUP(A105,cennik!A:G,2,FALSE)</f>
        <v>SEVROLL 06270 Elegant II spodné vedenie 2,35m čierna štrukturálna</v>
      </c>
      <c r="F105" s="419"/>
      <c r="G105" s="417"/>
      <c r="H105" s="417">
        <v>2350</v>
      </c>
      <c r="I105" s="1" t="str">
        <f>CONCATENATE(H105,"-",J22,", ",J19)</f>
        <v>2350-čierna štrukturálna, Elegant II</v>
      </c>
    </row>
    <row r="106" spans="1:26" ht="15" customHeight="1" x14ac:dyDescent="0.25">
      <c r="A106" s="196">
        <v>526510</v>
      </c>
      <c r="B106" s="417"/>
      <c r="C106" s="1" t="str">
        <f>CONCATENATE(H106,"-",J22,", ",J19)</f>
        <v>3000-čierna štrukturálna, Elegant II</v>
      </c>
      <c r="D106" s="196">
        <v>526510</v>
      </c>
      <c r="E106" s="419" t="str">
        <f>+VLOOKUP(A106,cennik!A:G,2,FALSE)</f>
        <v>SEVROLL 06271 Elegant II spodné vedenie 3m čierna štrukturálna</v>
      </c>
      <c r="F106" s="419"/>
      <c r="G106" s="417"/>
      <c r="H106" s="417">
        <v>3000</v>
      </c>
      <c r="I106" s="1" t="str">
        <f>CONCATENATE(H106,"-",J22,", ",J19)</f>
        <v>3000-čierna štrukturálna, Elegant II</v>
      </c>
    </row>
    <row r="107" spans="1:26" ht="15" customHeight="1" x14ac:dyDescent="0.25">
      <c r="A107" s="196">
        <v>526511</v>
      </c>
      <c r="B107" s="417"/>
      <c r="C107" s="1" t="str">
        <f>CONCATENATE(H107,"-",J22,", ",J19)</f>
        <v>4050-čierna štrukturálna, Elegant II</v>
      </c>
      <c r="D107" s="196">
        <v>526511</v>
      </c>
      <c r="E107" s="419" t="str">
        <f>+VLOOKUP(A107,cennik!A:G,2,FALSE)</f>
        <v>SEVROLL 06272 Elegant II spodné vedenie 4,05m čierna štrukturálna</v>
      </c>
      <c r="F107" s="419"/>
      <c r="G107" s="417"/>
      <c r="H107" s="417">
        <v>4050</v>
      </c>
      <c r="I107" s="1" t="str">
        <f>CONCATENATE(H107,"-",J22,", ",J19)</f>
        <v>4050-čierna štrukturálna, Elegant II</v>
      </c>
    </row>
    <row r="108" spans="1:26" ht="15" customHeight="1" x14ac:dyDescent="0.25">
      <c r="A108" s="196">
        <v>526512</v>
      </c>
      <c r="B108" s="417"/>
      <c r="C108" s="1" t="str">
        <f>CONCATENATE(H108,"-",J22,", ",J19)</f>
        <v>6000-čierna štrukturálna, Elegant II</v>
      </c>
      <c r="D108" s="196">
        <v>526512</v>
      </c>
      <c r="E108" s="419" t="str">
        <f>+VLOOKUP(A108,cennik!A:G,2,FALSE)</f>
        <v>SEVROLL 06128 Elegant II spodné vedenie 6m čierna štrukturálna</v>
      </c>
      <c r="F108" s="419"/>
      <c r="G108" s="417"/>
      <c r="H108" s="417">
        <v>6000</v>
      </c>
      <c r="I108" s="1" t="str">
        <f>CONCATENATE(H108,"-",J22,", ",J19)</f>
        <v>6000-čierna štrukturálna, Elegant II</v>
      </c>
    </row>
    <row r="109" spans="1:26" s="437" customFormat="1" ht="15" customHeight="1" x14ac:dyDescent="0.25">
      <c r="A109" s="436">
        <v>276743</v>
      </c>
      <c r="C109" s="1" t="str">
        <f>CONCATENATE(H109,"-",J18,", ",J19)</f>
        <v>3000-biela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3000-biela mat, Elegant II</v>
      </c>
      <c r="Z109" s="1" t="b">
        <f t="shared" si="4"/>
        <v>1</v>
      </c>
    </row>
    <row r="110" spans="1:26" s="437" customFormat="1" ht="15" customHeight="1" x14ac:dyDescent="0.25">
      <c r="A110" s="436">
        <v>394792</v>
      </c>
      <c r="C110" s="1" t="str">
        <f>CONCATENATE(H110,"-",J18,", ",J19)</f>
        <v>1700-biela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1700-biela mat, Elegant II</v>
      </c>
      <c r="Z110" s="1" t="b">
        <f t="shared" si="4"/>
        <v>1</v>
      </c>
    </row>
    <row r="111" spans="1:26" s="437" customFormat="1" ht="15" customHeight="1" x14ac:dyDescent="0.25">
      <c r="A111" s="436">
        <v>394795</v>
      </c>
      <c r="C111" s="1" t="str">
        <f>CONCATENATE(H111,"-",J18,", ",J19)</f>
        <v>2350-biela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2350-biela mat, Elegant II</v>
      </c>
      <c r="Z111" s="1" t="b">
        <f t="shared" si="4"/>
        <v>1</v>
      </c>
    </row>
    <row r="112" spans="1:26" s="437" customFormat="1" ht="15" customHeight="1" x14ac:dyDescent="0.25">
      <c r="A112" s="436">
        <v>394796</v>
      </c>
      <c r="C112" s="1" t="str">
        <f>CONCATENATE(H112,"-",J18,", ",J19)</f>
        <v>4050-biela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4050-biela mat, Elegant II</v>
      </c>
      <c r="Z112" s="1" t="b">
        <f t="shared" si="4"/>
        <v>1</v>
      </c>
    </row>
    <row r="113" spans="1:26" s="437" customFormat="1" ht="15" customHeight="1" x14ac:dyDescent="0.25">
      <c r="A113" s="436">
        <v>394800</v>
      </c>
      <c r="C113" s="1" t="str">
        <f>CONCATENATE(H113,"-",J18,", ",J19)</f>
        <v>6000-biela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6000-biela mat,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1700-strieborná , Elegant II</v>
      </c>
      <c r="D115" s="49">
        <v>318657</v>
      </c>
      <c r="E115" s="48" t="str">
        <f>+VLOOKUP(A115,cennik!A:G,2,FALSE)</f>
        <v>SEVROLL 04302 maska Elegant II 1,7m strieborná</v>
      </c>
      <c r="F115" s="48" t="str">
        <f>+VLOOKUP(A115,cennik!A:B,2,FALSE)</f>
        <v>SEVROLL 04302 maska Elegant II 1,7m strieborná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1700-strieborná 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2350-strieborná , Elegant II</v>
      </c>
      <c r="D116" s="49">
        <v>318660</v>
      </c>
      <c r="E116" s="48" t="str">
        <f>+VLOOKUP(A116,cennik!A:G,2,FALSE)</f>
        <v>SEVROLL 04303 maska Elegant II 2,35m strieborná</v>
      </c>
      <c r="F116" s="48" t="str">
        <f>+VLOOKUP(A116,cennik!A:B,2,FALSE)</f>
        <v>SEVROLL 04303 maska Elegant II 2,35m strieborná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2350-strieborná 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3000-strieborná , Elegant II</v>
      </c>
      <c r="D117" s="49">
        <v>345408</v>
      </c>
      <c r="E117" s="48" t="str">
        <f>+VLOOKUP(A117,cennik!A:G,2,FALSE)</f>
        <v>SEVROLL 04304 maska Elegant II 3m strieborná</v>
      </c>
      <c r="F117" s="48" t="str">
        <f>+VLOOKUP(A117,cennik!A:B,2,FALSE)</f>
        <v>SEVROLL 04304 maska Elegant II 3m strieborná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3000-strieborná 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4050-strieborná , Elegant II</v>
      </c>
      <c r="D118" s="49">
        <v>345776</v>
      </c>
      <c r="E118" s="48" t="str">
        <f>+VLOOKUP(A118,cennik!A:G,2,FALSE)</f>
        <v>SEVROLL 04305 maska Elegant II 4,05m strieborná</v>
      </c>
      <c r="F118" s="48" t="str">
        <f>+VLOOKUP(A118,cennik!A:B,2,FALSE)</f>
        <v>SEVROLL 04305 maska Elegant II 4,05m strieborná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4050-strieborná 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6000-strieborná , Elegant II</v>
      </c>
      <c r="D119" s="168">
        <v>346118</v>
      </c>
      <c r="E119" s="48" t="str">
        <f>+VLOOKUP(A119,cennik!A:G,2,FALSE)</f>
        <v>SEVROLL 04307 maska Elegant II 6m strieborná</v>
      </c>
      <c r="F119" s="48" t="str">
        <f>+VLOOKUP(A119,cennik!A:B,2,FALSE)</f>
        <v>SEVROLL 04307 maska Elegant II 6m strieborná</v>
      </c>
      <c r="H119" s="1">
        <v>6000</v>
      </c>
      <c r="I119" s="1" t="str">
        <f>CONCATENATE(H119,"-",J4,", ",J19)</f>
        <v>6000-strieborná 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1700-kart. tm.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1700-kart. tm. oliva,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2350-kart. tm. oliva, Elegant II</v>
      </c>
      <c r="D131" s="49">
        <v>345405</v>
      </c>
      <c r="E131" s="48" t="str">
        <f>+VLOOKUP(A131,cennik!A:G,2,FALSE)</f>
        <v>SEVROLL 04359 maska Elegant II 2,35 oliva tmavá kartáčovaná</v>
      </c>
      <c r="F131" s="48" t="str">
        <f>+VLOOKUP(A131,cennik!A:B,2,FALSE)</f>
        <v>SEVROLL 04359 maska Elegant II 2,35 oliva tmavá kartáčovaná</v>
      </c>
      <c r="H131" s="1">
        <v>2350</v>
      </c>
      <c r="I131" s="1" t="str">
        <f>CONCATENATE(H131,"-",J8,", ",J19)</f>
        <v>2350-kart. tm. oliva,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3000-kart. tm.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3000-kart. tm. oliva,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4050-kart. tm.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4050-kart. tm. oliva,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6000-kart. tm.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6000-kart. tm. oliva,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1700-kart. čierna, Elegant II</v>
      </c>
      <c r="D135" s="49">
        <v>345403</v>
      </c>
      <c r="E135" s="48" t="str">
        <f>+VLOOKUP(A135,cennik!A:G,2,FALSE)</f>
        <v>SEVROLL 04353 maska Elegant II 1,7m čierna  kartáčovaná</v>
      </c>
      <c r="F135" s="48" t="str">
        <f>+VLOOKUP(A135,cennik!A:B,2,FALSE)</f>
        <v>SEVROLL 04353 maska Elegant II 1,7m čierna  kartáčovaná</v>
      </c>
      <c r="H135" s="1">
        <v>1700</v>
      </c>
      <c r="I135" s="1" t="str">
        <f>CONCATENATE(H135,"-",J9,", ",J19)</f>
        <v>1700-kart. čierna,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2350-kart. čierna, Elegant II</v>
      </c>
      <c r="D136" s="49">
        <v>345407</v>
      </c>
      <c r="E136" s="48" t="str">
        <f>+VLOOKUP(A136,cennik!A:G,2,FALSE)</f>
        <v>SEVROLL 04354 maska Elegant II 2,35m čierna  kartáčovaná</v>
      </c>
      <c r="F136" s="48" t="str">
        <f>+VLOOKUP(A136,cennik!A:B,2,FALSE)</f>
        <v>SEVROLL 04354 maska Elegant II 2,35m čierna  kartáčovaná</v>
      </c>
      <c r="H136" s="1">
        <v>2350</v>
      </c>
      <c r="I136" s="1" t="str">
        <f>CONCATENATE(H136,"-",J9,", ",J19)</f>
        <v>2350-kart. čierna,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3000-kart. čierna, Elegant II</v>
      </c>
      <c r="D137" s="49">
        <v>345412</v>
      </c>
      <c r="E137" s="48" t="str">
        <f>+VLOOKUP(A137,cennik!A:G,2,FALSE)</f>
        <v>SEVROLL 04355 maska Elegant II 3m čierna  kartáčovaná</v>
      </c>
      <c r="F137" s="48" t="str">
        <f>+VLOOKUP(A137,cennik!A:B,2,FALSE)</f>
        <v>SEVROLL 04355 maska Elegant II 3m čierna  kartáčovaná</v>
      </c>
      <c r="H137" s="1">
        <v>3000</v>
      </c>
      <c r="I137" s="1" t="str">
        <f>CONCATENATE(H137,"-",J9,", ",J19)</f>
        <v>3000-kart. čierna,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4050-kart. čierna, Elegant II</v>
      </c>
      <c r="D138" s="49">
        <v>346116</v>
      </c>
      <c r="E138" s="48" t="str">
        <f>+VLOOKUP(A138,cennik!A:G,2,FALSE)</f>
        <v>SEVROLL 04356 maska Elegant II 4,05m čierna  kartáčovaná</v>
      </c>
      <c r="F138" s="48" t="str">
        <f>+VLOOKUP(A138,cennik!A:B,2,FALSE)</f>
        <v>SEVROLL 04356 maska Elegant II 4,05m čierna  kartáčovaná</v>
      </c>
      <c r="H138" s="1">
        <v>4050</v>
      </c>
      <c r="I138" s="1" t="str">
        <f>CONCATENATE(H138,"-",J9,", ",J19)</f>
        <v>4050-kart. čierna,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6000-kart. čierna, Elegant II</v>
      </c>
      <c r="D139" s="49">
        <v>346122</v>
      </c>
      <c r="E139" s="48" t="str">
        <f>+VLOOKUP(A139,cennik!A:G,2,FALSE)</f>
        <v>SEVROLL 04357 maska Elegant II 6m čierna kartáčovaná</v>
      </c>
      <c r="F139" s="48" t="str">
        <f>+VLOOKUP(A139,cennik!A:B,2,FALSE)</f>
        <v>SEVROLL 04357 maska Elegant II 6m čierna kartáčovaná</v>
      </c>
      <c r="H139" s="1">
        <v>6000</v>
      </c>
      <c r="I139" s="1" t="str">
        <f>CONCATENATE(H139,"-",J9,", ",J19)</f>
        <v>6000-kart. čierna,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1700-biela lesk, Elegant II</v>
      </c>
      <c r="D140" s="49">
        <v>318656</v>
      </c>
      <c r="E140" s="48" t="str">
        <f>+VLOOKUP(A140,cennik!A:G,2,FALSE)</f>
        <v>SEVROLL 04313 maska Elegant II 1,7m biela lesk</v>
      </c>
      <c r="F140" s="48" t="str">
        <f>+VLOOKUP(A140,cennik!A:B,2,FALSE)</f>
        <v>SEVROLL 04313 maska Elegant II 1,7m biela lesk</v>
      </c>
      <c r="H140" s="1">
        <v>1700</v>
      </c>
      <c r="I140" s="1" t="str">
        <f>CONCATENATE(H140,"-",J15,", ",J19)</f>
        <v>1700-biela lesk,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2350-biela lesk, Elegant II</v>
      </c>
      <c r="D141" s="49">
        <v>318659</v>
      </c>
      <c r="E141" s="48" t="str">
        <f>+VLOOKUP(A141,cennik!A:G,2,FALSE)</f>
        <v>SEVROLL 04314 maska Elegant II 2,35m biela lesk</v>
      </c>
      <c r="F141" s="48" t="str">
        <f>+VLOOKUP(A141,cennik!A:B,2,FALSE)</f>
        <v>SEVROLL 04314 maska Elegant II 2,35m biela lesk</v>
      </c>
      <c r="H141" s="1">
        <v>2350</v>
      </c>
      <c r="I141" s="1" t="str">
        <f>CONCATENATE(H141,"-",J15,", ",J19)</f>
        <v>2350-biela lesk,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3000-biela lesk, Elegant II</v>
      </c>
      <c r="D142" s="49">
        <v>345413</v>
      </c>
      <c r="E142" s="48" t="str">
        <f>+VLOOKUP(A142,cennik!A:G,2,FALSE)</f>
        <v>SEVROLL 04315 maska Elegant II 3m biela lesk</v>
      </c>
      <c r="F142" s="48" t="str">
        <f>+VLOOKUP(A142,cennik!A:B,2,FALSE)</f>
        <v>SEVROLL 04315 maska Elegant II 3m biela lesk</v>
      </c>
      <c r="H142" s="1">
        <v>3000</v>
      </c>
      <c r="I142" s="1" t="str">
        <f>CONCATENATE(H142,"-",J15,", ",J19)</f>
        <v>3000-biela lesk,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4050-biela lesk, Elegant II</v>
      </c>
      <c r="D143" s="49">
        <v>346117</v>
      </c>
      <c r="E143" s="48" t="str">
        <f>+VLOOKUP(A143,cennik!A:G,2,FALSE)</f>
        <v>SEVROLL 04316 maska Elegant II 4,05m biela lesk</v>
      </c>
      <c r="F143" s="48" t="str">
        <f>+VLOOKUP(A143,cennik!A:B,2,FALSE)</f>
        <v>SEVROLL 04316 maska Elegant II 4,05m biela lesk</v>
      </c>
      <c r="H143" s="1">
        <v>4050</v>
      </c>
      <c r="I143" s="1" t="str">
        <f>CONCATENATE(H143,"-",J15,", ",J19)</f>
        <v>4050-biela lesk,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6000-biela lesk, Elegant II</v>
      </c>
      <c r="D144" s="49">
        <v>346123</v>
      </c>
      <c r="E144" s="48" t="str">
        <f>+VLOOKUP(A144,cennik!A:G,2,FALSE)</f>
        <v>SEVROLL 04317 maska Elegant II 6m biela lesk</v>
      </c>
      <c r="F144" s="48" t="str">
        <f>+VLOOKUP(A144,cennik!A:B,2,FALSE)</f>
        <v>SEVROLL 04317 maska Elegant II 6m biela lesk</v>
      </c>
      <c r="H144" s="1">
        <v>6000</v>
      </c>
      <c r="I144" s="1" t="str">
        <f>CONCATENATE(H144,"-",J15,", ",J19)</f>
        <v>6000-biela lesk,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1700-zlatá/mosadz, Elegant II</v>
      </c>
      <c r="D145" s="49">
        <v>542674</v>
      </c>
      <c r="E145" s="48" t="str">
        <f>+VLOOKUP(A145,cennik!A:G,2,FALSE)</f>
        <v>SEVROLL 06800 maska Elegant II 1,7m zlatá/mosadz</v>
      </c>
      <c r="F145" s="48" t="str">
        <f>+VLOOKUP(A145,cennik!A:B,2,FALSE)</f>
        <v>SEVROLL 06800 maska Elegant II 1,7m zlatá/mosadz</v>
      </c>
      <c r="H145" s="1" t="s">
        <v>464</v>
      </c>
      <c r="I145" s="1" t="str">
        <f>CONCATENATE(H145,"-",J5,", ",J19)</f>
        <v>1700-zlatá/mosadz,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2350-zlatá/mosadz, Elegant II</v>
      </c>
      <c r="D146" s="49">
        <v>542675</v>
      </c>
      <c r="E146" s="48" t="str">
        <f>+VLOOKUP(A146,cennik!A:G,2,FALSE)</f>
        <v>SEVROLL 06801 maska Elegant II 2,35m zlatá/mosadz</v>
      </c>
      <c r="F146" s="48" t="str">
        <f>+VLOOKUP(A146,cennik!A:B,2,FALSE)</f>
        <v>SEVROLL 06801 maska Elegant II 2,35m zlatá/mosadz</v>
      </c>
      <c r="H146" s="1" t="s">
        <v>465</v>
      </c>
      <c r="I146" s="1" t="str">
        <f>CONCATENATE(H146,"-",J5,", ",J19)</f>
        <v>2350-zlatá/mosadz,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3000-zlatá/mosadz, Elegant II</v>
      </c>
      <c r="D147" s="49">
        <v>542584</v>
      </c>
      <c r="E147" s="48" t="str">
        <f>+VLOOKUP(A147,cennik!A:G,2,FALSE)</f>
        <v>SEVROLL 06802 maska Elegant II 3m zlatá/mosadz</v>
      </c>
      <c r="F147" s="48" t="str">
        <f>+VLOOKUP(A147,cennik!A:B,2,FALSE)</f>
        <v>SEVROLL 06802 maska Elegant II 3m zlatá/mosadz</v>
      </c>
      <c r="H147" s="1" t="s">
        <v>466</v>
      </c>
      <c r="I147" s="1" t="str">
        <f>CONCATENATE(H147,"-",J5,", ",J19)</f>
        <v>3000-zlatá/mosadz,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4050-zlatá/mosadz, Elegant II</v>
      </c>
      <c r="D148" s="49">
        <v>542590</v>
      </c>
      <c r="E148" s="48" t="str">
        <f>+VLOOKUP(A148,cennik!A:G,2,FALSE)</f>
        <v>SEVROLL maska Elegant II 4,05m zlatá/mosadz</v>
      </c>
      <c r="F148" s="48" t="str">
        <f>+VLOOKUP(A148,cennik!A:B,2,FALSE)</f>
        <v>SEVROLL maska Elegant II 4,05m zlatá/mosadz</v>
      </c>
      <c r="H148" s="1" t="s">
        <v>467</v>
      </c>
      <c r="I148" s="1" t="str">
        <f>CONCATENATE(H148,"-",J5,", ",J19)</f>
        <v>4050-zlatá/mosadz,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6000-zlatá/mosadz, Elegant II</v>
      </c>
      <c r="D149" s="49">
        <v>542676</v>
      </c>
      <c r="E149" s="48" t="str">
        <f>+VLOOKUP(A149,cennik!A:G,2,FALSE)</f>
        <v>SEVROLL 06804 maska Elegant II 6m zlatá/mosadz</v>
      </c>
      <c r="F149" s="48" t="str">
        <f>+VLOOKUP(A149,cennik!A:B,2,FALSE)</f>
        <v>SEVROLL 06804 maska Elegant II 6m zlatá/mosadz</v>
      </c>
      <c r="H149" s="1">
        <v>6000</v>
      </c>
      <c r="I149" s="1" t="str">
        <f>CONCATENATE(H149,"-",J5,", ",J19)</f>
        <v>6000-zlatá/mosadz,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1700-strieborná 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1700-strieborná 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2350-strieborná 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2350-strieborná 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3000-strieborná 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3000-strieborná 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4050-strieborná 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4050-strieborná 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6000-strieborná 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6000-strieborná 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1700-zlatá/mosadz,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1700-zlatá/mosadz,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2350-zlatá/mosadz,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2350-zlatá/mosadz,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3000-zlatá/mosadz,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3000-zlatá/mosadz,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4050-zlatá/mosadz,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4050-zlatá/mosadz,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6000-zlatá/mosadz,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6000-zlatá/mosadz,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1700-kart. tm.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1700-kart. tm. oliva,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2350-kart. tm.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2350-kart. tm. oliva,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3000-kart. tm.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3000-kart. tm. oliva,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4050-kart. tm.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4050-kart. tm. oliva,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6000-kart. tm.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6000-kart. tm. oliva,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1700-kart. čierna,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1700-kart. čierna,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2350-kart. čierna,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2350-kart. čierna,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3000-kart. čierna,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3000-kart. čierna,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4050-kart. čierna,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4050-kart. čierna,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6000-kart. čierna,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6000-kart. čierna,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1700-biela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1700-biela lesk,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2350-biela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2350-biela lesk,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3000-biela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3000-biela lesk,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4050-biela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4050-biela lesk,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6000-biela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6000-biela lesk, Gemini</v>
      </c>
      <c r="Z184" s="1" t="b">
        <f t="shared" si="5"/>
        <v>1</v>
      </c>
    </row>
    <row r="185" spans="1:26" ht="15" customHeight="1" x14ac:dyDescent="0.25">
      <c r="A185" s="418">
        <v>405427</v>
      </c>
      <c r="B185" s="417"/>
      <c r="C185" s="1" t="str">
        <f>CONCATENATE(H185,"-",J16,", ",J19)</f>
        <v>1700-čierna lesk, Elegant II</v>
      </c>
      <c r="D185" s="418">
        <v>405427</v>
      </c>
      <c r="E185" s="419" t="str">
        <f>+VLOOKUP(A185,cennik!A:G,2,FALSE)</f>
        <v>SEVROLL 05167 maska Elegant II 1,7m čierna lesk</v>
      </c>
      <c r="F185" s="419" t="str">
        <f>+VLOOKUP(A185,cennik!A:B,2,FALSE)</f>
        <v>SEVROLL 05167 maska Elegant II 1,7m čierna lesk</v>
      </c>
      <c r="G185" s="417"/>
      <c r="H185" s="417">
        <v>1700</v>
      </c>
      <c r="I185" s="1" t="str">
        <f>CONCATENATE(H185,"-",J16,", ",J19)</f>
        <v>1700-čierna lesk, Elegant II</v>
      </c>
      <c r="Z185" s="1" t="b">
        <f t="shared" si="5"/>
        <v>1</v>
      </c>
    </row>
    <row r="186" spans="1:26" ht="15" customHeight="1" x14ac:dyDescent="0.25">
      <c r="A186" s="418">
        <v>398553</v>
      </c>
      <c r="B186" s="417"/>
      <c r="C186" s="1" t="str">
        <f>CONCATENATE(H186,"-",J16,", ",J19)</f>
        <v>2350-čierna lesk, Elegant II</v>
      </c>
      <c r="D186" s="418">
        <v>398553</v>
      </c>
      <c r="E186" s="419" t="str">
        <f>+VLOOKUP(A186,cennik!A:G,2,FALSE)</f>
        <v>SEVROLL 05168 maska Elegant II 2,35m čierna lesk</v>
      </c>
      <c r="F186" s="419" t="str">
        <f>+VLOOKUP(A186,cennik!A:B,2,FALSE)</f>
        <v>SEVROLL 05168 maska Elegant II 2,35m čierna lesk</v>
      </c>
      <c r="G186" s="417"/>
      <c r="H186" s="417">
        <v>2350</v>
      </c>
      <c r="I186" s="1" t="str">
        <f>CONCATENATE(H186,"-",J16,", ",J19)</f>
        <v>2350-čierna lesk, Elegant II</v>
      </c>
      <c r="Z186" s="1" t="b">
        <f t="shared" si="5"/>
        <v>1</v>
      </c>
    </row>
    <row r="187" spans="1:26" ht="15" customHeight="1" x14ac:dyDescent="0.25">
      <c r="A187" s="418">
        <v>405428</v>
      </c>
      <c r="B187" s="417"/>
      <c r="C187" s="1" t="str">
        <f>CONCATENATE(H187,"-",J16,", ",J19)</f>
        <v>3000-čierna lesk, Elegant II</v>
      </c>
      <c r="D187" s="418">
        <v>405428</v>
      </c>
      <c r="E187" s="419" t="str">
        <f>+VLOOKUP(A187,cennik!A:G,2,FALSE)</f>
        <v>SEVROLL 05169 maska Elegant II 3m čierna lesk</v>
      </c>
      <c r="F187" s="419" t="str">
        <f>+VLOOKUP(A187,cennik!A:B,2,FALSE)</f>
        <v>SEVROLL 05169 maska Elegant II 3m čierna lesk</v>
      </c>
      <c r="G187" s="417"/>
      <c r="H187" s="417">
        <v>3000</v>
      </c>
      <c r="I187" s="1" t="str">
        <f>CONCATENATE(H187,"-",J16,", ",J19)</f>
        <v>3000-čierna lesk, Elegant II</v>
      </c>
      <c r="Z187" s="1" t="b">
        <f t="shared" si="5"/>
        <v>1</v>
      </c>
    </row>
    <row r="188" spans="1:26" ht="15" customHeight="1" x14ac:dyDescent="0.25">
      <c r="A188" s="418">
        <v>405429</v>
      </c>
      <c r="B188" s="417"/>
      <c r="C188" s="1" t="str">
        <f>CONCATENATE(H188,"-",J16,", ",J19)</f>
        <v>4050-čierna lesk, Elegant II</v>
      </c>
      <c r="D188" s="418">
        <v>405429</v>
      </c>
      <c r="E188" s="419" t="str">
        <f>+VLOOKUP(A188,cennik!A:G,2,FALSE)</f>
        <v>SEVROLL 05170 maska Elegant II 4,05m čierna lesk</v>
      </c>
      <c r="F188" s="419" t="str">
        <f>+VLOOKUP(A188,cennik!A:B,2,FALSE)</f>
        <v>SEVROLL 05170 maska Elegant II 4,05m čierna lesk</v>
      </c>
      <c r="G188" s="417"/>
      <c r="H188" s="417">
        <v>4050</v>
      </c>
      <c r="I188" s="1" t="str">
        <f>CONCATENATE(H188,"-",J16,", ",J19)</f>
        <v>4050-čierna lesk, Elegant II</v>
      </c>
      <c r="Z188" s="1" t="b">
        <f t="shared" si="5"/>
        <v>1</v>
      </c>
    </row>
    <row r="189" spans="1:26" ht="15" customHeight="1" x14ac:dyDescent="0.25">
      <c r="A189" s="418">
        <v>405430</v>
      </c>
      <c r="B189" s="417"/>
      <c r="C189" s="1" t="str">
        <f>CONCATENATE(H189,"-",J16,", ",J19)</f>
        <v>6000-čierna lesk, Elegant II</v>
      </c>
      <c r="D189" s="418">
        <v>405430</v>
      </c>
      <c r="E189" s="419" t="str">
        <f>+VLOOKUP(A189,cennik!A:G,2,FALSE)</f>
        <v>SEVROLL 05171 maska Elegant II 6m čierna lesk</v>
      </c>
      <c r="F189" s="419" t="str">
        <f>+VLOOKUP(A189,cennik!A:B,2,FALSE)</f>
        <v>SEVROLL 05171 maska Elegant II 6m čierna lesk</v>
      </c>
      <c r="G189" s="417"/>
      <c r="H189" s="417">
        <v>6000</v>
      </c>
      <c r="I189" s="1" t="str">
        <f>CONCATENATE(H189,"-",J16,", ",J19)</f>
        <v>6000-čierna lesk, Elegant II</v>
      </c>
      <c r="Z189" s="1" t="b">
        <f t="shared" si="5"/>
        <v>1</v>
      </c>
    </row>
    <row r="190" spans="1:26" ht="15" customHeight="1" x14ac:dyDescent="0.25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maska Elegant II 1,7m grafit</v>
      </c>
      <c r="F190" s="419" t="str">
        <f>+VLOOKUP(A190,cennik!A:B,2,FALSE)</f>
        <v>SEVROLL 06048 maska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maska Elegant II 2,35m grafit</v>
      </c>
      <c r="F191" s="419" t="str">
        <f>+VLOOKUP(A191,cennik!A:B,2,FALSE)</f>
        <v>SEVROLL 06049 maska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maska Elegant II 3m grafit</v>
      </c>
      <c r="F192" s="419" t="str">
        <f>+VLOOKUP(A192,cennik!A:B,2,FALSE)</f>
        <v>SEVROLL 06050 maska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maska Elegant II 4,05m grafit</v>
      </c>
      <c r="F193" s="419" t="str">
        <f>+VLOOKUP(A193,cennik!A:B,2,FALSE)</f>
        <v>SEVROLL 06051 maska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maska Elegant II 6m grafit</v>
      </c>
      <c r="F194" s="419" t="str">
        <f>+VLOOKUP(A194,cennik!A:B,2,FALSE)</f>
        <v>SEVROLL 06052 maska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8">
        <v>452751</v>
      </c>
      <c r="B195" s="417"/>
      <c r="C195" s="1" t="str">
        <f>CONCATENATE(H195,"-",J17,", ",J19)</f>
        <v>1700-čierna mat, Elegant II</v>
      </c>
      <c r="D195" s="418">
        <v>452751</v>
      </c>
      <c r="E195" s="419" t="str">
        <f>+VLOOKUP(A195,cennik!A:G,2,FALSE)</f>
        <v>SEVROLL 05317 maska Elegant II 1,7m čierna mat</v>
      </c>
      <c r="F195" s="419" t="str">
        <f>+VLOOKUP(A195,cennik!A:B,2,FALSE)</f>
        <v>SEVROLL 05317 maska Elegant II 1,7m čierna mat</v>
      </c>
      <c r="G195" s="417"/>
      <c r="H195" s="417">
        <v>1700</v>
      </c>
      <c r="I195" s="1" t="str">
        <f>CONCATENATE(H195,"-",J17,", ",J19)</f>
        <v>1700-čierna mat, Elegant II</v>
      </c>
      <c r="Z195" s="1" t="b">
        <f t="shared" si="5"/>
        <v>1</v>
      </c>
    </row>
    <row r="196" spans="1:26" ht="15" customHeight="1" x14ac:dyDescent="0.25">
      <c r="A196" s="417">
        <v>409679</v>
      </c>
      <c r="B196" s="417"/>
      <c r="C196" s="1" t="str">
        <f>CONCATENATE(H196,"-",J17,", ",J19)</f>
        <v>2350-čierna mat, Elegant II</v>
      </c>
      <c r="D196" s="417">
        <v>409679</v>
      </c>
      <c r="E196" s="419" t="str">
        <f>+VLOOKUP(A196,cennik!A:G,2,FALSE)</f>
        <v>SEVROLL 05318 maska Elegant II 2,35m čierna mat</v>
      </c>
      <c r="F196" s="419" t="str">
        <f>+VLOOKUP(A196,cennik!A:B,2,FALSE)</f>
        <v>SEVROLL 05318 maska Elegant II 2,35m čierna mat</v>
      </c>
      <c r="G196" s="417"/>
      <c r="H196" s="417">
        <v>2350</v>
      </c>
      <c r="I196" s="1" t="str">
        <f>CONCATENATE(H196,"-",J17,", ",J19)</f>
        <v>2350-čierna mat, Elegant II</v>
      </c>
      <c r="Z196" s="1" t="b">
        <f t="shared" si="5"/>
        <v>1</v>
      </c>
    </row>
    <row r="197" spans="1:26" ht="15" customHeight="1" x14ac:dyDescent="0.25">
      <c r="A197" s="417">
        <v>414086</v>
      </c>
      <c r="B197" s="417"/>
      <c r="C197" s="1" t="str">
        <f>CONCATENATE(H197,"-",J17,", ",J19)</f>
        <v>3000-čierna mat, Elegant II</v>
      </c>
      <c r="D197" s="417">
        <v>414086</v>
      </c>
      <c r="E197" s="419" t="str">
        <f>+VLOOKUP(A197,cennik!A:G,2,FALSE)</f>
        <v>SEVROLL 05319 maska Elegant II 3m čierna mat</v>
      </c>
      <c r="F197" s="419" t="str">
        <f>+VLOOKUP(A197,cennik!A:B,2,FALSE)</f>
        <v>SEVROLL 05319 maska Elegant II 3m čierna mat</v>
      </c>
      <c r="G197" s="417"/>
      <c r="H197" s="417">
        <v>3000</v>
      </c>
      <c r="I197" s="1" t="str">
        <f>CONCATENATE(H197,"-",J17,", ",J19)</f>
        <v>3000-čierna mat, Elegant II</v>
      </c>
      <c r="Z197" s="1" t="b">
        <f t="shared" si="5"/>
        <v>1</v>
      </c>
    </row>
    <row r="198" spans="1:26" ht="15" customHeight="1" x14ac:dyDescent="0.25">
      <c r="A198" s="417">
        <v>409680</v>
      </c>
      <c r="B198" s="417"/>
      <c r="C198" s="1" t="str">
        <f>CONCATENATE(H198,"-",J17,", ",J19)</f>
        <v>4050-čierna mat, Elegant II</v>
      </c>
      <c r="D198" s="417">
        <v>409680</v>
      </c>
      <c r="E198" s="419" t="str">
        <f>+VLOOKUP(A198,cennik!A:G,2,FALSE)</f>
        <v>SEVROLL 05320 maska Elegant II 4,05m čierna mat</v>
      </c>
      <c r="F198" s="419" t="str">
        <f>+VLOOKUP(A198,cennik!A:B,2,FALSE)</f>
        <v>SEVROLL 05320 maska Elegant II 4,05m čierna mat</v>
      </c>
      <c r="G198" s="417"/>
      <c r="H198" s="417">
        <v>4050</v>
      </c>
      <c r="I198" s="1" t="str">
        <f>CONCATENATE(H198,"-",J17,", ",J19)</f>
        <v>4050-čierna mat, Elegant II</v>
      </c>
      <c r="Z198" s="1" t="b">
        <f t="shared" si="5"/>
        <v>1</v>
      </c>
    </row>
    <row r="199" spans="1:26" ht="15" customHeight="1" x14ac:dyDescent="0.25">
      <c r="A199" s="418">
        <v>452757</v>
      </c>
      <c r="B199" s="417"/>
      <c r="C199" s="1" t="str">
        <f>CONCATENATE(H199,"-",J17,", ",J19)</f>
        <v>6000-čierna mat, Elegant II</v>
      </c>
      <c r="D199" s="418">
        <v>452757</v>
      </c>
      <c r="E199" s="419" t="str">
        <f>+VLOOKUP(A199,cennik!A:G,2,FALSE)</f>
        <v>SEVROLL 05321 maska Elegant II 6m čierna mat</v>
      </c>
      <c r="F199" s="419" t="str">
        <f>+VLOOKUP(A199,cennik!A:B,2,FALSE)</f>
        <v>SEVROLL 05321 maska Elegant II 6m čierna mat</v>
      </c>
      <c r="G199" s="417"/>
      <c r="H199" s="417">
        <v>6000</v>
      </c>
      <c r="I199" s="1" t="str">
        <f>CONCATENATE(H199,"-",J17,", ",J19)</f>
        <v>6000-čierna mat, Elegant II</v>
      </c>
      <c r="Z199" s="1" t="b">
        <f t="shared" si="5"/>
        <v>1</v>
      </c>
    </row>
    <row r="200" spans="1:26" s="437" customFormat="1" ht="15" customHeight="1" x14ac:dyDescent="0.25">
      <c r="A200" s="436">
        <v>394831</v>
      </c>
      <c r="C200" s="1" t="str">
        <f>CONCATENATE(H200,"-",J18,", ",J19)</f>
        <v>6000-biela mat, Elegant II</v>
      </c>
      <c r="D200" s="436">
        <v>394831</v>
      </c>
      <c r="E200" s="419" t="str">
        <f>+VLOOKUP(A200,cennik!A:G,2,FALSE)</f>
        <v>SEVROLL 05166 maska Elegant II 6m biela mat</v>
      </c>
      <c r="F200" s="419" t="str">
        <f>+VLOOKUP(A200,cennik!A:B,2,FALSE)</f>
        <v>SEVROLL 05166 maska Elegant II 6m biela mat</v>
      </c>
      <c r="H200" s="437">
        <v>6000</v>
      </c>
      <c r="I200" s="1" t="str">
        <f>CONCATENATE(H200,"-",J18,", ",J19)</f>
        <v>6000-biela mat, Elegant II</v>
      </c>
      <c r="Z200" s="1" t="b">
        <f t="shared" si="5"/>
        <v>1</v>
      </c>
    </row>
    <row r="201" spans="1:26" s="437" customFormat="1" ht="15" customHeight="1" x14ac:dyDescent="0.25">
      <c r="A201" s="436">
        <v>394848</v>
      </c>
      <c r="C201" s="1" t="str">
        <f>CONCATENATE(H201,"-",J18,", ",J19)</f>
        <v>1700-biela mat, Elegant II</v>
      </c>
      <c r="D201" s="436">
        <v>394848</v>
      </c>
      <c r="E201" s="419" t="str">
        <f>+VLOOKUP(A201,cennik!A:G,2,FALSE)</f>
        <v>SEVROLL 05163 maska Elegant II 1,7m biely mat</v>
      </c>
      <c r="F201" s="419" t="str">
        <f>+VLOOKUP(A201,cennik!A:B,2,FALSE)</f>
        <v>SEVROLL 05163 maska Elegant II 1,7m biely mat</v>
      </c>
      <c r="H201" s="437">
        <v>1700</v>
      </c>
      <c r="I201" s="1" t="str">
        <f>CONCATENATE(H201,"-",J18,", ",J19)</f>
        <v>1700-biela mat, Elegant II</v>
      </c>
      <c r="Z201" s="1" t="b">
        <f t="shared" si="5"/>
        <v>1</v>
      </c>
    </row>
    <row r="202" spans="1:26" s="437" customFormat="1" ht="15" customHeight="1" x14ac:dyDescent="0.25">
      <c r="A202" s="436">
        <v>395039</v>
      </c>
      <c r="C202" s="1" t="str">
        <f>CONCATENATE(H202,"-",J18,", ",J19)</f>
        <v>2350-biela mat, Elegant II</v>
      </c>
      <c r="D202" s="436">
        <v>395039</v>
      </c>
      <c r="E202" s="419" t="str">
        <f>+VLOOKUP(A202,cennik!A:G,2,FALSE)</f>
        <v>SEVROLL 05164 maska Elegant II 2,35m biela mat</v>
      </c>
      <c r="F202" s="419" t="str">
        <f>+VLOOKUP(A202,cennik!A:B,2,FALSE)</f>
        <v>SEVROLL 05164 maska Elegant II 2,35m biela mat</v>
      </c>
      <c r="H202" s="437">
        <v>2350</v>
      </c>
      <c r="I202" s="1" t="str">
        <f>CONCATENATE(H202,"-",J18,", ",J19)</f>
        <v>2350-biela mat, Elegant II</v>
      </c>
      <c r="Z202" s="1" t="b">
        <f t="shared" si="5"/>
        <v>1</v>
      </c>
    </row>
    <row r="203" spans="1:26" s="437" customFormat="1" ht="15" customHeight="1" x14ac:dyDescent="0.25">
      <c r="A203" s="436">
        <v>395041</v>
      </c>
      <c r="C203" s="1" t="str">
        <f>CONCATENATE(H203,"-",J18,", ",J19)</f>
        <v>3000-biela mat, Elegant II</v>
      </c>
      <c r="D203" s="436">
        <v>395041</v>
      </c>
      <c r="E203" s="419" t="str">
        <f>+VLOOKUP(A203,cennik!A:G,2,FALSE)</f>
        <v>SEVROLL 04438 maska Elegant II 3m biela mat</v>
      </c>
      <c r="F203" s="419" t="str">
        <f>+VLOOKUP(A203,cennik!A:B,2,FALSE)</f>
        <v>SEVROLL 04438 maska Elegant II 3m biela mat</v>
      </c>
      <c r="H203" s="437">
        <v>3000</v>
      </c>
      <c r="I203" s="1" t="str">
        <f>CONCATENATE(H203,"-",J18,", ",J19)</f>
        <v>3000-biela mat, Elegant II</v>
      </c>
      <c r="Z203" s="1" t="b">
        <f t="shared" si="5"/>
        <v>1</v>
      </c>
    </row>
    <row r="204" spans="1:26" s="437" customFormat="1" ht="15" customHeight="1" x14ac:dyDescent="0.25">
      <c r="A204" s="436">
        <v>395042</v>
      </c>
      <c r="C204" s="1" t="str">
        <f>CONCATENATE(H204,"-",J18,", ",J19)</f>
        <v>4050-biela mat, Elegant II</v>
      </c>
      <c r="D204" s="436">
        <v>395042</v>
      </c>
      <c r="E204" s="419" t="str">
        <f>+VLOOKUP(A204,cennik!A:G,2,FALSE)</f>
        <v>SEVROLL 05165 maska Elegant II 4,05m biela mat</v>
      </c>
      <c r="F204" s="419" t="str">
        <f>+VLOOKUP(A204,cennik!A:B,2,FALSE)</f>
        <v>SEVROLL 05165 maska Elegant II 4,05m biela mat</v>
      </c>
      <c r="H204" s="437">
        <v>4050</v>
      </c>
      <c r="I204" s="1" t="str">
        <f>CONCATENATE(H204,"-",J18,", ",J19)</f>
        <v>4050-biela mat, Elegant II</v>
      </c>
      <c r="Z204" s="1" t="b">
        <f t="shared" si="5"/>
        <v>1</v>
      </c>
    </row>
    <row r="205" spans="1:26" s="437" customFormat="1" ht="15" customHeight="1" x14ac:dyDescent="0.25">
      <c r="A205" s="196">
        <v>526524</v>
      </c>
      <c r="C205" s="1" t="str">
        <f>CONCATENATE(H205,"-",J22,", ",J19)</f>
        <v>1700-čierna štrukturálna, Elegant II</v>
      </c>
      <c r="D205" s="196">
        <v>526524</v>
      </c>
      <c r="E205" s="419" t="str">
        <f>+VLOOKUP(A205,cennik!A:G,2,FALSE)</f>
        <v>SEVROLL 06301 maska Elegant II 1,7m čierna štrukturálna</v>
      </c>
      <c r="F205" s="419" t="str">
        <f>+VLOOKUP(A205,cennik!A:B,2,FALSE)</f>
        <v>SEVROLL 06301 maska Elegant II 1,7m čierna štrukturálna</v>
      </c>
      <c r="H205" s="437">
        <v>1700</v>
      </c>
      <c r="I205" s="1" t="str">
        <f>CONCATENATE(H205,"-",J22,", ",J19)</f>
        <v>1700-čierna štrukturálna, Elegant II</v>
      </c>
      <c r="Z205" s="1"/>
    </row>
    <row r="206" spans="1:26" s="437" customFormat="1" ht="15" customHeight="1" x14ac:dyDescent="0.25">
      <c r="A206" s="196">
        <v>526525</v>
      </c>
      <c r="C206" s="1" t="str">
        <f>CONCATENATE(H206,"-",J22,", ",J19)</f>
        <v>2350-čierna štrukturálna, Elegant II</v>
      </c>
      <c r="D206" s="196">
        <v>526525</v>
      </c>
      <c r="E206" s="419" t="str">
        <f>+VLOOKUP(A206,cennik!A:G,2,FALSE)</f>
        <v>SEVROLL 06302 maska Elegant II 2,35m čierna štrukturálna</v>
      </c>
      <c r="F206" s="419" t="str">
        <f>+VLOOKUP(A206,cennik!A:B,2,FALSE)</f>
        <v>SEVROLL 06302 maska Elegant II 2,35m čierna štrukturálna</v>
      </c>
      <c r="H206" s="437">
        <v>2350</v>
      </c>
      <c r="I206" s="1" t="str">
        <f>CONCATENATE(H206,"-",J22,", ",J19)</f>
        <v>2350-čierna štrukturálna, Elegant II</v>
      </c>
      <c r="Z206" s="1"/>
    </row>
    <row r="207" spans="1:26" s="437" customFormat="1" ht="15" customHeight="1" x14ac:dyDescent="0.25">
      <c r="A207" s="196">
        <v>526526</v>
      </c>
      <c r="C207" s="1" t="str">
        <f>CONCATENATE(H207,"-",J22,", ",J19)</f>
        <v>3000-čierna štrukturálna, Elegant II</v>
      </c>
      <c r="D207" s="196">
        <v>526526</v>
      </c>
      <c r="E207" s="419" t="str">
        <f>+VLOOKUP(A207,cennik!A:G,2,FALSE)</f>
        <v>SEVROLL 06303 maska Elegant II 3m čierna štrukturálna</v>
      </c>
      <c r="F207" s="419" t="str">
        <f>+VLOOKUP(A207,cennik!A:B,2,FALSE)</f>
        <v>SEVROLL 06303 maska Elegant II 3m čierna štrukturálna</v>
      </c>
      <c r="H207" s="437">
        <v>3000</v>
      </c>
      <c r="I207" s="1" t="str">
        <f>CONCATENATE(H207,"-",J22,", ",J19)</f>
        <v>3000-čierna štrukturálna, Elegant II</v>
      </c>
      <c r="Z207" s="1"/>
    </row>
    <row r="208" spans="1:26" s="437" customFormat="1" ht="15" customHeight="1" x14ac:dyDescent="0.25">
      <c r="A208" s="196">
        <v>526527</v>
      </c>
      <c r="C208" s="1" t="str">
        <f>CONCATENATE(H208,"-",J22,", ",J19)</f>
        <v>4050-čierna štrukturálna, Elegant II</v>
      </c>
      <c r="D208" s="196">
        <v>526527</v>
      </c>
      <c r="E208" s="419" t="str">
        <f>+VLOOKUP(A208,cennik!A:G,2,FALSE)</f>
        <v>SEVROLL 06304 maska Elegant II 4,05m čierna štrukturálna</v>
      </c>
      <c r="F208" s="419" t="str">
        <f>+VLOOKUP(A208,cennik!A:B,2,FALSE)</f>
        <v>SEVROLL 06304 maska Elegant II 4,05m čierna štrukturálna</v>
      </c>
      <c r="H208" s="437">
        <v>4050</v>
      </c>
      <c r="I208" s="1" t="str">
        <f>CONCATENATE(H208,"-",J22,", ",J19)</f>
        <v>4050-čierna štrukturálna, Elegant II</v>
      </c>
      <c r="Z208" s="1"/>
    </row>
    <row r="209" spans="1:26" s="437" customFormat="1" ht="15" customHeight="1" x14ac:dyDescent="0.25">
      <c r="A209" s="196">
        <v>526528</v>
      </c>
      <c r="C209" s="1" t="str">
        <f>CONCATENATE(H209,"-",J22,", ",J19)</f>
        <v>6000-čierna štrukturálna, Elegant II</v>
      </c>
      <c r="D209" s="196">
        <v>526528</v>
      </c>
      <c r="E209" s="419" t="str">
        <f>+VLOOKUP(A209,cennik!A:G,2,FALSE)</f>
        <v>SEVROLL 06157 maska Elegant II 6m čierna štrukturálna</v>
      </c>
      <c r="F209" s="419" t="str">
        <f>+VLOOKUP(A209,cennik!A:B,2,FALSE)</f>
        <v>SEVROLL 06157 maska Elegant II 6m čierna štrukturálna</v>
      </c>
      <c r="H209" s="437">
        <v>6000</v>
      </c>
      <c r="I209" s="1" t="str">
        <f>CONCATENATE(H209,"-",J22,", ",J19)</f>
        <v>6000-čierna štrukturálna,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 xml:space="preserve">1700-strieborná </v>
      </c>
      <c r="D211" s="49">
        <v>89106</v>
      </c>
      <c r="E211" s="48" t="str">
        <f>+VLOOKUP(A211,cennik!A:G,2,FALSE)</f>
        <v>SEVROLL 01023 Gemini horné vedenie 1,7m strieborná</v>
      </c>
      <c r="F211" s="48" t="str">
        <f>+VLOOKUP(A211,cennik!A:B,2,FALSE)</f>
        <v>SEVROLL 01023 Gemini horné vedenie 1,7m strieborná</v>
      </c>
      <c r="G211" s="1" t="e">
        <f>+VLOOKUP(A211,#REF!,4,FALSE)</f>
        <v>#REF!</v>
      </c>
      <c r="H211" s="1">
        <v>1700</v>
      </c>
      <c r="I211" s="1" t="str">
        <f>CONCATENATE(H211,"-",J4)</f>
        <v xml:space="preserve">1700-strieborná 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 xml:space="preserve">2350-strieborná </v>
      </c>
      <c r="D212" s="49">
        <v>89109</v>
      </c>
      <c r="E212" s="48" t="str">
        <f>+VLOOKUP(A212,cennik!A:G,2,FALSE)</f>
        <v>SEVROLL 01025 Gemini horné vedenie 2,35m strieborná</v>
      </c>
      <c r="F212" s="48" t="str">
        <f>+VLOOKUP(A212,cennik!A:B,2,FALSE)</f>
        <v>SEVROLL 01025 Gemini horné vedenie 2,35m strieborná</v>
      </c>
      <c r="G212" s="1" t="e">
        <f>+VLOOKUP(A212,#REF!,4,FALSE)</f>
        <v>#REF!</v>
      </c>
      <c r="H212" s="1">
        <v>2350</v>
      </c>
      <c r="I212" s="1" t="str">
        <f>CONCATENATE(H212,"-",J4)</f>
        <v xml:space="preserve">2350-strieborná 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 xml:space="preserve">3000-strieborná </v>
      </c>
      <c r="D213" s="49">
        <v>89112</v>
      </c>
      <c r="E213" s="48" t="str">
        <f>+VLOOKUP(A213,cennik!A:G,2,FALSE)</f>
        <v>SEVROLL 01462 Gemini horné vedenie 3m strieborná</v>
      </c>
      <c r="F213" s="48" t="str">
        <f>+VLOOKUP(A213,cennik!A:B,2,FALSE)</f>
        <v>SEVROLL 01462 Gemini horné vedenie 3m strieborná</v>
      </c>
      <c r="G213" s="1" t="e">
        <f>+VLOOKUP(A213,#REF!,4,FALSE)</f>
        <v>#REF!</v>
      </c>
      <c r="H213" s="1">
        <v>3000</v>
      </c>
      <c r="I213" s="1" t="str">
        <f>CONCATENATE(H213,"-",J4)</f>
        <v xml:space="preserve">3000-strieborná 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 xml:space="preserve">4050-strieborná </v>
      </c>
      <c r="D214" s="49">
        <v>89115</v>
      </c>
      <c r="E214" s="48" t="str">
        <f>+VLOOKUP(A214,cennik!A:G,2,FALSE)</f>
        <v>SEVROLL 01469 Gemini horné vedenie 4,05m strieborná</v>
      </c>
      <c r="F214" s="48" t="str">
        <f>+VLOOKUP(A214,cennik!A:B,2,FALSE)</f>
        <v>SEVROLL 01469 Gemini horné vedenie 4,05m strieborná</v>
      </c>
      <c r="G214" s="1" t="e">
        <f>+VLOOKUP(A214,#REF!,4,FALSE)</f>
        <v>#REF!</v>
      </c>
      <c r="H214" s="1">
        <v>4050</v>
      </c>
      <c r="I214" s="1" t="str">
        <f>CONCATENATE(H214,"-",J4)</f>
        <v xml:space="preserve">4050-strieborná 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 xml:space="preserve">6000-strieborná </v>
      </c>
      <c r="D215" s="49">
        <v>134933</v>
      </c>
      <c r="E215" s="48" t="str">
        <f>+VLOOKUP(A215,cennik!A:G,2,FALSE)</f>
        <v>SEVROLL 01391 Gemini horné vedenie 6m strieborná</v>
      </c>
      <c r="F215" s="48" t="str">
        <f>+VLOOKUP(A215,cennik!A:B,2,FALSE)</f>
        <v>SEVROLL 01391 Gemini horné vedenie 6m strieborná</v>
      </c>
      <c r="H215" s="1">
        <v>6000</v>
      </c>
      <c r="I215" s="1" t="str">
        <f>CONCATENATE(H215,"-",J4)</f>
        <v xml:space="preserve">6000-strieborná 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1700-zlatá/mosadz</v>
      </c>
      <c r="D216" s="49">
        <v>542704</v>
      </c>
      <c r="E216" s="48" t="str">
        <f>+VLOOKUP(A216,cennik!A:G,2,FALSE)</f>
        <v>SEVROLL 06805 Gemini horné  vedenie 1,7m zlatá/mosadz</v>
      </c>
      <c r="F216" s="48" t="str">
        <f>+VLOOKUP(A216,cennik!A:B,2,FALSE)</f>
        <v>SEVROLL 06805 Gemini horné  vedenie 1,7m zlatá/mosadz</v>
      </c>
      <c r="G216" s="1" t="e">
        <f>+VLOOKUP(A216,#REF!,4,FALSE)</f>
        <v>#REF!</v>
      </c>
      <c r="H216" s="1">
        <v>1700</v>
      </c>
      <c r="I216" s="1" t="str">
        <f>CONCATENATE(H216,"-",J5)</f>
        <v>1700-zlatá/mosadz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2350-zlatá/mosadz</v>
      </c>
      <c r="D217" s="49">
        <v>542705</v>
      </c>
      <c r="E217" s="48" t="str">
        <f>+VLOOKUP(A217,cennik!A:G,2,FALSE)</f>
        <v>SEVROLL 06806 Gemini horné  vedenie 2,35m zlatá/mosadz</v>
      </c>
      <c r="F217" s="48" t="str">
        <f>+VLOOKUP(A217,cennik!A:B,2,FALSE)</f>
        <v>SEVROLL 06806 Gemini horné  vedenie 2,35m zlatá/mosadz</v>
      </c>
      <c r="G217" s="1" t="e">
        <f>+VLOOKUP(A217,#REF!,4,FALSE)</f>
        <v>#REF!</v>
      </c>
      <c r="H217" s="1">
        <v>2350</v>
      </c>
      <c r="I217" s="1" t="str">
        <f>CONCATENATE(H217,"-",J5)</f>
        <v>2350-zlatá/mosadz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3000-zlatá/mosadz</v>
      </c>
      <c r="D218" s="49">
        <v>542583</v>
      </c>
      <c r="E218" s="48" t="str">
        <f>+VLOOKUP(A218,cennik!A:G,2,FALSE)</f>
        <v>SEVROLL 06807 Gemini horné  vedenie 3m zlatá/mosadz</v>
      </c>
      <c r="F218" s="48" t="str">
        <f>+VLOOKUP(A218,cennik!A:B,2,FALSE)</f>
        <v>SEVROLL 06807 Gemini horné  vedenie 3m zlatá/mosadz</v>
      </c>
      <c r="G218" s="1" t="e">
        <f>+VLOOKUP(A218,#REF!,4,FALSE)</f>
        <v>#REF!</v>
      </c>
      <c r="H218" s="1">
        <v>3000</v>
      </c>
      <c r="I218" s="1" t="str">
        <f>CONCATENATE(H218,"-",J5)</f>
        <v>3000-zlatá/mosadz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4050-zlatá/mosadz</v>
      </c>
      <c r="D219" s="49">
        <v>542592</v>
      </c>
      <c r="E219" s="48" t="str">
        <f>+VLOOKUP(A219,cennik!A:G,2,FALSE)</f>
        <v>SEVROLL 06808 Gemini horné  vedenie 4,05m zlatá/mosadz</v>
      </c>
      <c r="F219" s="48" t="str">
        <f>+VLOOKUP(A219,cennik!A:B,2,FALSE)</f>
        <v>SEVROLL 06808 Gemini horné  vedenie 4,05m zlatá/mosadz</v>
      </c>
      <c r="G219" s="1" t="e">
        <f>+VLOOKUP(A219,#REF!,4,FALSE)</f>
        <v>#REF!</v>
      </c>
      <c r="H219" s="1">
        <v>4050</v>
      </c>
      <c r="I219" s="1" t="str">
        <f>CONCATENATE(H219,"-",J5)</f>
        <v>4050-zlatá/mosadz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6000-zlatá/mosadz</v>
      </c>
      <c r="D220" s="49">
        <v>542633</v>
      </c>
      <c r="E220" s="48" t="str">
        <f>+VLOOKUP(A220,cennik!A:G,2,FALSE)</f>
        <v>SEVROLL 06809 Gemini horné  vedenie 6m zlatá/mosadz</v>
      </c>
      <c r="F220" s="48" t="str">
        <f>+VLOOKUP(A220,cennik!A:B,2,FALSE)</f>
        <v>SEVROLL 06809 Gemini horné  vedenie 6m zlatá/mosadz</v>
      </c>
      <c r="H220" s="1">
        <v>6000</v>
      </c>
      <c r="I220" s="1" t="str">
        <f>CONCATENATE(H220,"-",J5)</f>
        <v>6000-zlatá/mosadz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2350-čierna mat</v>
      </c>
      <c r="D221" s="49">
        <v>409670</v>
      </c>
      <c r="E221" s="48" t="str">
        <f>+VLOOKUP(A221,cennik!A:G,2,FALSE)</f>
        <v>SEVROLL 05314 Gemini horné vedenie 2,35m čierna mat</v>
      </c>
      <c r="F221" s="48" t="str">
        <f>+VLOOKUP(A221,cennik!A:B,2,FALSE)</f>
        <v>SEVROLL 05314 Gemini horné vedenie 2,35m čierna mat</v>
      </c>
      <c r="H221" s="1">
        <v>2350</v>
      </c>
      <c r="I221" s="1" t="str">
        <f>CONCATENATE(H221,"-",J17)</f>
        <v>2350-čierna mat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4050-čierna mat</v>
      </c>
      <c r="D222" s="49">
        <v>409674</v>
      </c>
      <c r="E222" s="48" t="str">
        <f>+VLOOKUP(A222,cennik!A:G,2,FALSE)</f>
        <v>SEVROLL 04835 Gemini horné vedenie  4,05m čierna mat</v>
      </c>
      <c r="F222" s="48" t="str">
        <f>+VLOOKUP(A222,cennik!A:B,2,FALSE)</f>
        <v>SEVROLL 04835 Gemini horné vedenie  4,05m čierna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4050-čierna mat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3000-čierna mat</v>
      </c>
      <c r="D223" s="49">
        <v>412229</v>
      </c>
      <c r="E223" s="48" t="str">
        <f>+VLOOKUP(A223,cennik!A:G,2,FALSE)</f>
        <v>SEVROLL 05315 Gemini horné vedenie 3m čierna mat</v>
      </c>
      <c r="F223" s="48" t="str">
        <f>+VLOOKUP(A223,cennik!A:B,2,FALSE)</f>
        <v>SEVROLL 05315 Gemini horné vedenie 3m čierna mat</v>
      </c>
      <c r="H223" s="1">
        <v>3000</v>
      </c>
      <c r="I223" s="1" t="str">
        <f>CONCATENATE(H223,"-",J17)</f>
        <v>3000-čierna mat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1700-čierna mat</v>
      </c>
      <c r="D224" s="49">
        <v>422008</v>
      </c>
      <c r="E224" s="48" t="str">
        <f>+VLOOKUP(A224,cennik!A:G,2,FALSE)</f>
        <v>SEVROLL 05313 Gemini horné vedenie 1,7m čierna mat</v>
      </c>
      <c r="F224" s="48" t="str">
        <f>+VLOOKUP(A224,cennik!A:B,2,FALSE)</f>
        <v>SEVROLL 05313 Gemini horné vedenie 1,7m čierna mat</v>
      </c>
      <c r="H224" s="1">
        <v>1700</v>
      </c>
      <c r="I224" s="1" t="str">
        <f>CONCATENATE(H224,"-",J17)</f>
        <v>1700-čierna mat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6000-čierna mat</v>
      </c>
      <c r="D225" s="49">
        <v>452736</v>
      </c>
      <c r="E225" s="48" t="str">
        <f>+VLOOKUP(A225,cennik!A:G,2,FALSE)</f>
        <v>SEVROLL 05316 Gemini horné vedenie 6m čierna mat</v>
      </c>
      <c r="F225" s="48" t="str">
        <f>+VLOOKUP(A225,cennik!A:B,2,FALSE)</f>
        <v>SEVROLL 05316 Gemini horné vedenie 6m čierna mat</v>
      </c>
      <c r="H225" s="1">
        <v>6000</v>
      </c>
      <c r="I225" s="1" t="str">
        <f>CONCATENATE(H225,"-",J17)</f>
        <v>6000-čierna mat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horné vedenie 1,7m oliva</v>
      </c>
      <c r="F226" s="48" t="str">
        <f>+VLOOKUP(A226,cennik!A:B,2,FALSE)</f>
        <v>SEVROLL 01008 Gemini horné vedenie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horné vedenie 2,35m oliva</v>
      </c>
      <c r="F227" s="48" t="str">
        <f>+VLOOKUP(A227,cennik!A:B,2,FALSE)</f>
        <v>SEVROLL 01010 Gemini horné vedenie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horné vedenie 3m oliva</v>
      </c>
      <c r="F228" s="48" t="str">
        <f>+VLOOKUP(A228,cennik!A:B,2,FALSE)</f>
        <v>SEVROLL 01011 Gemini horné vedenie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horné vedenie 4,05m oliva</v>
      </c>
      <c r="F229" s="48" t="str">
        <f>+VLOOKUP(A229,cennik!A:B,2,FALSE)</f>
        <v>SEVROLL 01439 Gemini horné vedenie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Gemini horné vedenie 6m oliva</v>
      </c>
      <c r="F230" s="48" t="str">
        <f>+VLOOKUP(A230,cennik!A:B,2,FALSE)</f>
        <v>SEVROLL Gemini horné vedenie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1700-čierna štrukturálna</v>
      </c>
      <c r="D231" s="196">
        <v>526516</v>
      </c>
      <c r="E231" s="48" t="str">
        <f>+VLOOKUP(A231,cennik!A:G,2,FALSE)</f>
        <v>SEVROLL 06285 Gemini horné  vedenie 1,7m čierna štrukturálna</v>
      </c>
      <c r="F231" s="48" t="str">
        <f>+VLOOKUP(A231,cennik!A:B,2,FALSE)</f>
        <v>SEVROLL 06285 Gemini horné  vedenie 1,7m čierna štrukturálna</v>
      </c>
      <c r="H231" s="1">
        <v>1700</v>
      </c>
      <c r="I231" s="1" t="str">
        <f>CONCATENATE(H231,"-",J22)</f>
        <v>1700-čierna štrukturálna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2350-čierna štrukturálna</v>
      </c>
      <c r="D232" s="196">
        <v>526519</v>
      </c>
      <c r="E232" s="48" t="str">
        <f>+VLOOKUP(A232,cennik!A:G,2,FALSE)</f>
        <v>SEVROLL 06286 Gemini horné vedenie 2,35m čierna štrukturálna</v>
      </c>
      <c r="F232" s="48" t="str">
        <f>+VLOOKUP(A232,cennik!A:B,2,FALSE)</f>
        <v>SEVROLL 06286 Gemini horné vedenie 2,35m čierna štrukturálna</v>
      </c>
      <c r="H232" s="1">
        <v>2350</v>
      </c>
      <c r="I232" s="1" t="str">
        <f>CONCATENATE(H232,"-",J22)</f>
        <v>2350-čierna štrukturálna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3000-čierna štrukturálna</v>
      </c>
      <c r="D233" s="196">
        <v>526520</v>
      </c>
      <c r="E233" s="48" t="str">
        <f>+VLOOKUP(A233,cennik!A:G,2,FALSE)</f>
        <v>SEVROLL 06287 Gemini horné  vedenie 3m čierna štrukturálna</v>
      </c>
      <c r="F233" s="48" t="str">
        <f>+VLOOKUP(A233,cennik!A:B,2,FALSE)</f>
        <v>SEVROLL 06287 Gemini horné  vedenie 3m čierna štrukturálna</v>
      </c>
      <c r="H233" s="1">
        <v>3000</v>
      </c>
      <c r="I233" s="1" t="str">
        <f>CONCATENATE(H233,"-",J22)</f>
        <v>3000-čierna štrukturálna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4050-čierna štrukturálna</v>
      </c>
      <c r="D234" s="196">
        <v>526521</v>
      </c>
      <c r="E234" s="48" t="str">
        <f>+VLOOKUP(A234,cennik!A:G,2,FALSE)</f>
        <v>SEVROLL 06288 Gemini horné vedenie  4,05m čierna štrukturálna</v>
      </c>
      <c r="F234" s="48" t="str">
        <f>+VLOOKUP(A234,cennik!A:B,2,FALSE)</f>
        <v>SEVROLL 06288 Gemini horné vedenie  4,05m čierna štrukturálna</v>
      </c>
      <c r="H234" s="1">
        <v>4050</v>
      </c>
      <c r="I234" s="1" t="str">
        <f>CONCATENATE(H234,"-",J22)</f>
        <v>4050-čierna štrukturálna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6000-čierna štrukturálna</v>
      </c>
      <c r="D235" s="196">
        <v>526522</v>
      </c>
      <c r="E235" s="48" t="str">
        <f>+VLOOKUP(A235,cennik!A:G,2,FALSE)</f>
        <v>SEVROLL 06154 Gemini horné vedenie 6m čierna štrukturálna</v>
      </c>
      <c r="F235" s="48" t="str">
        <f>+VLOOKUP(A235,cennik!A:B,2,FALSE)</f>
        <v>SEVROLL 06154 Gemini horné vedenie 6m čierna štrukturálna</v>
      </c>
      <c r="H235" s="1">
        <v>6000</v>
      </c>
      <c r="I235" s="1" t="str">
        <f>CONCATENATE(H235,"-",J22)</f>
        <v>6000-čierna štrukturálna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Gemini HORNÉ VEDENIE 1,70M OLIVA</v>
      </c>
      <c r="F236" s="48" t="str">
        <f>+VLOOKUP(A236,cennik!A:B,2,FALSE)</f>
        <v>SEVROLL Gemini HORNÉ VEDENIE 1,70M OLIVA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Gemini horné vedenie 2,35M OLIVA</v>
      </c>
      <c r="F237" s="48" t="str">
        <f>+VLOOKUP(A237,cennik!A:B,2,FALSE)</f>
        <v>SEVROLL Gemini horné vedenie 2,35M OLIVA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Gemini horné vedenie 3M OLIVA KA</v>
      </c>
      <c r="F238" s="48" t="str">
        <f>+VLOOKUP(A238,cennik!A:B,2,FALSE)</f>
        <v>SEVROLL Gemini horné vedenie 3M OLIVA KA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Gemini horné vedenie 4,05M oliva kartáčovaná</v>
      </c>
      <c r="F239" s="48" t="str">
        <f>+VLOOKUP(A239,cennik!A:B,2,FALSE)</f>
        <v>SEVROLL Gemini horné vedenie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Gemini horné vedenie 6m oliva kartáč</v>
      </c>
      <c r="F240" s="48" t="str">
        <f>+VLOOKUP(A240,cennik!A:B,2,FALSE)</f>
        <v>SEVROLL Gemini horné vedenie 6m oliva kartáč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1700-kart. tm. oliva</v>
      </c>
      <c r="D241" s="49">
        <v>205162</v>
      </c>
      <c r="E241" s="48" t="str">
        <f>+VLOOKUP(A241,cennik!A:G,2,FALSE)</f>
        <v>SEVROLL 03119 Gemini horné vedenie 1,7m oliva tmavá kartáčovaná</v>
      </c>
      <c r="F241" s="48" t="str">
        <f>+VLOOKUP(A241,cennik!A:B,2,FALSE)</f>
        <v>SEVROLL 03119 Gemini horné vedenie 1,7m oliva tmavá kartáčovaná</v>
      </c>
      <c r="H241" s="1">
        <v>1700</v>
      </c>
      <c r="I241" s="1" t="str">
        <f>CONCATENATE(H241,"-",J8)</f>
        <v>1700-kart. tm. oliva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2350-kart. tm. oliva</v>
      </c>
      <c r="D242" s="49">
        <v>205164</v>
      </c>
      <c r="E242" s="48" t="str">
        <f>+VLOOKUP(A242,cennik!A:G,2,FALSE)</f>
        <v>SEVROLL 03120 Gemini horné vedenie 2,35m oliva tmavá kartáčovaná</v>
      </c>
      <c r="F242" s="48" t="str">
        <f>+VLOOKUP(A242,cennik!A:B,2,FALSE)</f>
        <v>SEVROLL 03120 Gemini horné vedenie 2,35m oliva tmavá kartáčovaná</v>
      </c>
      <c r="H242" s="1">
        <v>2350</v>
      </c>
      <c r="I242" s="1" t="str">
        <f>CONCATENATE(H242,"-",J8)</f>
        <v>2350-kart. tm. oliva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3000-kart. tm. oliva</v>
      </c>
      <c r="D243" s="49">
        <v>205166</v>
      </c>
      <c r="E243" s="48" t="str">
        <f>+VLOOKUP(A243,cennik!A:G,2,FALSE)</f>
        <v>SEVROLL 03121 Gemini horné vedenie 3m oliva tmavá kartáčovaná</v>
      </c>
      <c r="F243" s="48" t="str">
        <f>+VLOOKUP(A243,cennik!A:B,2,FALSE)</f>
        <v>SEVROLL 03121 Gemini horné vedenie 3m oliva tmavá kartáčovaná</v>
      </c>
      <c r="H243" s="1">
        <v>3000</v>
      </c>
      <c r="I243" s="1" t="str">
        <f>CONCATENATE(H243,"-",J8)</f>
        <v>3000-kart. tm. oliva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4050-kart. tm. oliva</v>
      </c>
      <c r="D244" s="49">
        <v>205168</v>
      </c>
      <c r="E244" s="48" t="str">
        <f>+VLOOKUP(A244,cennik!A:G,2,FALSE)</f>
        <v>SEVROLL 03122 Gemini horné vedenie 4,05m oliva tmavá kartáčovaná</v>
      </c>
      <c r="F244" s="48" t="str">
        <f>+VLOOKUP(A244,cennik!A:B,2,FALSE)</f>
        <v>SEVROLL 03122 Gemini horné vedenie 4,05m oliva tmavá kartáčovaná</v>
      </c>
      <c r="H244" s="1">
        <v>4050</v>
      </c>
      <c r="I244" s="1" t="str">
        <f>CONCATENATE(H244,"-",J8)</f>
        <v>4050-kart. tm. oliva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6000-kart. tm. oliva</v>
      </c>
      <c r="D245" s="49">
        <v>225371</v>
      </c>
      <c r="E245" s="48" t="str">
        <f>+VLOOKUP(A245,cennik!A:G,2,FALSE)</f>
        <v>SEVROLL Gemini horné vedenie 6m oliva tmavá</v>
      </c>
      <c r="F245" s="48" t="str">
        <f>+VLOOKUP(A245,cennik!A:B,2,FALSE)</f>
        <v>SEVROLL Gemini horné vedenie 6m oliva tmavá</v>
      </c>
      <c r="H245" s="1">
        <v>6000</v>
      </c>
      <c r="I245" s="1" t="str">
        <f>CONCATENATE(H245,"-",J8)</f>
        <v>6000-kart. tm. oliva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1700-kart. čierna</v>
      </c>
      <c r="D246" s="49">
        <v>205163</v>
      </c>
      <c r="E246" s="48" t="str">
        <f>+VLOOKUP(A246,cennik!A:G,2,FALSE)</f>
        <v>SEVROLL Gemini horné vedenie 1,7m čierna kar</v>
      </c>
      <c r="F246" s="48" t="str">
        <f>+VLOOKUP(A246,cennik!A:B,2,FALSE)</f>
        <v>SEVROLL Gemini horné vedenie 1,7m čierna kar</v>
      </c>
      <c r="H246" s="1">
        <v>1700</v>
      </c>
      <c r="I246" s="1" t="str">
        <f>CONCATENATE(H246,"-",J9)</f>
        <v>1700-kart. čierna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2350-kart. čierna</v>
      </c>
      <c r="D247" s="49">
        <v>205165</v>
      </c>
      <c r="E247" s="48" t="str">
        <f>+VLOOKUP(A247,cennik!A:G,2,FALSE)</f>
        <v>SEVROLL Gemini horné vedenie 2,35m čierna ka</v>
      </c>
      <c r="F247" s="48" t="str">
        <f>+VLOOKUP(A247,cennik!A:B,2,FALSE)</f>
        <v>SEVROLL Gemini horné vedenie 2,35m čierna ka</v>
      </c>
      <c r="H247" s="1">
        <v>2350</v>
      </c>
      <c r="I247" s="1" t="str">
        <f>CONCATENATE(H247,"-",J9)</f>
        <v>2350-kart. čierna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3000-kart. čierna</v>
      </c>
      <c r="D248" s="49">
        <v>205167</v>
      </c>
      <c r="E248" s="48" t="str">
        <f>+VLOOKUP(A248,cennik!A:G,2,FALSE)</f>
        <v>SEVROLL Gemini horné vedenie 3m čierna kartá</v>
      </c>
      <c r="F248" s="48" t="str">
        <f>+VLOOKUP(A248,cennik!A:B,2,FALSE)</f>
        <v>SEVROLL Gemini horné vedenie 3m čierna kartá</v>
      </c>
      <c r="H248" s="1">
        <v>3000</v>
      </c>
      <c r="I248" s="1" t="str">
        <f>CONCATENATE(H248,"-",J9)</f>
        <v>3000-kart. čierna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4050-kart. čierna</v>
      </c>
      <c r="D249" s="49">
        <v>205169</v>
      </c>
      <c r="E249" s="48" t="str">
        <f>+VLOOKUP(A249,cennik!A:G,2,FALSE)</f>
        <v>SEVROLL Gemini horné vedenie 4,05m čierna ka</v>
      </c>
      <c r="F249" s="48" t="str">
        <f>+VLOOKUP(A249,cennik!A:B,2,FALSE)</f>
        <v>SEVROLL Gemini horné vedenie 4,05m čierna ka</v>
      </c>
      <c r="H249" s="1">
        <v>4050</v>
      </c>
      <c r="I249" s="1" t="str">
        <f>CONCATENATE(H249,"-",J9)</f>
        <v>4050-kart. čierna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6000-kart. čierna</v>
      </c>
      <c r="D250" s="48">
        <v>225372</v>
      </c>
      <c r="E250" s="48" t="str">
        <f>+VLOOKUP(A250,cennik!A:G,2,FALSE)</f>
        <v>SEVROLL Gemini horné vedenie 6m čierna kartá</v>
      </c>
      <c r="F250" s="48" t="str">
        <f>+VLOOKUP(A250,cennik!A:B,2,FALSE)</f>
        <v>SEVROLL Gemini horné vedenie 6m čierna kartá</v>
      </c>
      <c r="H250" s="1">
        <v>6000</v>
      </c>
      <c r="I250" s="1" t="str">
        <f>CONCATENATE(H250,"-",J9)</f>
        <v>6000-kart. čierna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>1700-biela lesk</v>
      </c>
      <c r="D251" s="49">
        <v>276751</v>
      </c>
      <c r="E251" s="48" t="str">
        <f>+VLOOKUP(A251,cennik!A:G,2,FALSE)</f>
        <v>SEVROLL 04059 Gemini horné vedenie  1,7m biela lesk</v>
      </c>
      <c r="F251" s="48" t="str">
        <f>+VLOOKUP(A251,cennik!A:B,2,FALSE)</f>
        <v>SEVROLL 04059 Gemini horné vedenie  1,7m biela lesk</v>
      </c>
      <c r="H251" s="1">
        <v>1700</v>
      </c>
      <c r="I251" s="1" t="str">
        <f>CONCATENATE(H251,"-",J15)</f>
        <v>1700-biela lesk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>2350-biela lesk</v>
      </c>
      <c r="D252" s="49">
        <v>267882</v>
      </c>
      <c r="E252" s="48" t="str">
        <f>+VLOOKUP(A252,cennik!A:G,2,FALSE)</f>
        <v>SEVROLL 04060 Gemini horné vedenie  2,35m biela lesk</v>
      </c>
      <c r="F252" s="48" t="str">
        <f>+VLOOKUP(A252,cennik!A:B,2,FALSE)</f>
        <v>SEVROLL 04060 Gemini horné vedenie  2,35m biela lesk</v>
      </c>
      <c r="H252" s="1">
        <v>2350</v>
      </c>
      <c r="I252" s="1" t="str">
        <f>CONCATENATE(H252,"-",J15)</f>
        <v>2350-biela lesk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>3000-biela lesk</v>
      </c>
      <c r="D253" s="49">
        <v>252566</v>
      </c>
      <c r="E253" s="48" t="str">
        <f>+VLOOKUP(A253,cennik!A:G,2,FALSE)</f>
        <v>SEVROLL 04016 Gemini horné vedenie 3m biela lesk</v>
      </c>
      <c r="F253" s="48" t="str">
        <f>+VLOOKUP(A253,cennik!A:B,2,FALSE)</f>
        <v>SEVROLL 04016 Gemini horné vedenie 3m biela lesk</v>
      </c>
      <c r="H253" s="1">
        <v>3000</v>
      </c>
      <c r="I253" s="1" t="str">
        <f>CONCATENATE(H253,"-",J15)</f>
        <v>3000-biela lesk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>4050-biela lesk</v>
      </c>
      <c r="D254" s="49">
        <v>276749</v>
      </c>
      <c r="E254" s="48" t="str">
        <f>+VLOOKUP(A254,cennik!A:G,2,FALSE)</f>
        <v>SEVROLL 04061 Gemini horné vedenie  4,05m biela lesk</v>
      </c>
      <c r="F254" s="48" t="str">
        <f>+VLOOKUP(A254,cennik!A:B,2,FALSE)</f>
        <v>SEVROLL 04061 Gemini horné vedenie  4,05m biela lesk</v>
      </c>
      <c r="H254" s="1">
        <v>4050</v>
      </c>
      <c r="I254" s="1" t="str">
        <f>CONCATENATE(H254,"-",J15)</f>
        <v>4050-biela lesk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>6000-biela lesk</v>
      </c>
      <c r="D255" s="49">
        <v>311586</v>
      </c>
      <c r="E255" s="48" t="str">
        <f>+VLOOKUP(A255,cennik!A:G,2,FALSE)</f>
        <v>SEVROLL 03206 Gemini horné vedenie 6m biela lesk</v>
      </c>
      <c r="F255" s="48" t="str">
        <f>+VLOOKUP(A255,cennik!A:B,2,FALSE)</f>
        <v>SEVROLL 03206 Gemini horné vedenie 6m biela lesk</v>
      </c>
      <c r="H255" s="1">
        <v>6000</v>
      </c>
      <c r="I255" s="1" t="str">
        <f>CONCATENATE(H255,"-",J15)</f>
        <v>6000-biela lesk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1700-čierna lesk</v>
      </c>
      <c r="D256" s="2">
        <v>405407</v>
      </c>
      <c r="E256" s="48" t="str">
        <f>+VLOOKUP(A256,cennik!A:G,2,FALSE)</f>
        <v>SEVROLL 05175 Gemini horné vedenie 1,7m čierna lesk</v>
      </c>
      <c r="F256" s="48" t="str">
        <f>+VLOOKUP(A256,cennik!A:B,2,FALSE)</f>
        <v>SEVROLL 05175 Gemini horné vedenie 1,7m čierna lesk</v>
      </c>
      <c r="H256" s="1">
        <v>1700</v>
      </c>
      <c r="I256" s="1" t="str">
        <f>CONCATENATE(H256,"-",J16)</f>
        <v>1700-čierna lesk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2350-čierna lesk</v>
      </c>
      <c r="D257" s="2">
        <v>398096</v>
      </c>
      <c r="E257" s="48" t="str">
        <f>+VLOOKUP(A257,cennik!A:G,2,FALSE)</f>
        <v>SEVROLL 05176 Gemini horné vedenie 2,35m čierna lesk</v>
      </c>
      <c r="F257" s="48" t="str">
        <f>+VLOOKUP(A257,cennik!A:B,2,FALSE)</f>
        <v>SEVROLL 05176 Gemini horné vedenie 2,35m čierna lesk</v>
      </c>
      <c r="H257" s="1">
        <v>2350</v>
      </c>
      <c r="I257" s="1" t="str">
        <f>CONCATENATE(H257,"-",J16)</f>
        <v>2350-čierna lesk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3000-čierna lesk</v>
      </c>
      <c r="D258" s="2">
        <v>405423</v>
      </c>
      <c r="E258" s="48" t="str">
        <f>+VLOOKUP(A258,cennik!A:G,2,FALSE)</f>
        <v>SEVROLL 05177 Gemini horné vedenie 3m čierna lesk</v>
      </c>
      <c r="F258" s="48" t="str">
        <f>+VLOOKUP(A258,cennik!A:B,2,FALSE)</f>
        <v>SEVROLL 05177 Gemini horné vedenie 3m čierna lesk</v>
      </c>
      <c r="H258" s="1">
        <v>3000</v>
      </c>
      <c r="I258" s="1" t="str">
        <f>CONCATENATE(H258,"-",J16)</f>
        <v>3000-čierna lesk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4050-čierna lesk</v>
      </c>
      <c r="D259" s="2">
        <v>405425</v>
      </c>
      <c r="E259" s="48" t="str">
        <f>+VLOOKUP(A259,cennik!A:G,2,FALSE)</f>
        <v>SEVROLL 05178 Gemini horné vedenie 4,05m čierna lesk</v>
      </c>
      <c r="F259" s="48" t="str">
        <f>+VLOOKUP(A259,cennik!A:B,2,FALSE)</f>
        <v>SEVROLL 05178 Gemini horné vedenie 4,05m čierna lesk</v>
      </c>
      <c r="H259" s="1">
        <v>4050</v>
      </c>
      <c r="I259" s="1" t="str">
        <f>CONCATENATE(H259,"-",J16)</f>
        <v>4050-čierna lesk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6000-čierna lesk</v>
      </c>
      <c r="D260" s="2">
        <v>405426</v>
      </c>
      <c r="E260" s="48" t="str">
        <f>+VLOOKUP(A260,cennik!A:G,2,FALSE)</f>
        <v>SEVROLL 05179 Gemini horné vedenie 6m čierna lesk</v>
      </c>
      <c r="F260" s="48" t="str">
        <f>+VLOOKUP(A260,cennik!A:B,2,FALSE)</f>
        <v>SEVROLL 05179 Gemini horné vedenie 6m čierna lesk</v>
      </c>
      <c r="H260" s="1">
        <v>6000</v>
      </c>
      <c r="I260" s="1" t="str">
        <f>CONCATENATE(H260,"-",J16)</f>
        <v>6000-čierna lesk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horné vedenie 1,7m grafit</v>
      </c>
      <c r="F261" s="48" t="str">
        <f>+VLOOKUP(A261,cennik!A:B,2,FALSE)</f>
        <v>SEVROLL 06045 Gemini horné vedenie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horné vedenie 2,35m grafit</v>
      </c>
      <c r="F262" s="48" t="str">
        <f>+VLOOKUP(A262,cennik!A:B,2,FALSE)</f>
        <v>SEVROLL 06046 Gemini horné vedenie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horné vedenie 3m grafit</v>
      </c>
      <c r="F263" s="48" t="str">
        <f>+VLOOKUP(A263,cennik!A:B,2,FALSE)</f>
        <v>SEVROLL 06022 Gemini horné vedenie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horné vedenie  4,05m grafit</v>
      </c>
      <c r="F264" s="48" t="str">
        <f>+VLOOKUP(A264,cennik!A:B,2,FALSE)</f>
        <v>SEVROLL 06023 Gemini horné vedenie 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horné vedenie 6m grafit</v>
      </c>
      <c r="F265" s="48" t="str">
        <f>+VLOOKUP(A265,cennik!A:B,2,FALSE)</f>
        <v>SEVROLL 06047 Gemini horné vedenie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>1700-biela mat</v>
      </c>
      <c r="D266" s="1">
        <v>394802</v>
      </c>
      <c r="E266" s="48" t="str">
        <f>+VLOOKUP(A266,cennik!A:G,2,FALSE)</f>
        <v>SEVROLL 05082 Gemini horné vedenie 1,7m biely mat</v>
      </c>
      <c r="F266" s="48" t="str">
        <f>+VLOOKUP(A266,cennik!A:B,2,FALSE)</f>
        <v>SEVROLL 05082 Gemini horné vedenie 1,7m biely mat</v>
      </c>
      <c r="H266" s="1">
        <v>1700</v>
      </c>
      <c r="I266" s="1" t="str">
        <f>CONCATENATE(H266,"-",J18)</f>
        <v>1700-biela mat</v>
      </c>
    </row>
    <row r="267" spans="1:26" ht="15" customHeight="1" x14ac:dyDescent="0.25">
      <c r="A267" s="1">
        <v>394813</v>
      </c>
      <c r="C267" s="1" t="str">
        <f>CONCATENATE(H267,"-",J18)</f>
        <v>2350-biela mat</v>
      </c>
      <c r="D267" s="1">
        <v>394813</v>
      </c>
      <c r="E267" s="48" t="str">
        <f>+VLOOKUP(A267,cennik!A:G,2,FALSE)</f>
        <v>SEVROLL 05172 Gemini horné vedenie 2,35m biela mat</v>
      </c>
      <c r="F267" s="48" t="str">
        <f>+VLOOKUP(A267,cennik!A:B,2,FALSE)</f>
        <v>SEVROLL 05172 Gemini horné vedenie 2,35m biela mat</v>
      </c>
      <c r="H267" s="1">
        <v>2350</v>
      </c>
      <c r="I267" s="1" t="str">
        <f>CONCATENATE(H267,"-",J18)</f>
        <v>2350-biela mat</v>
      </c>
    </row>
    <row r="268" spans="1:26" ht="15" customHeight="1" x14ac:dyDescent="0.25">
      <c r="A268" s="1">
        <v>233016</v>
      </c>
      <c r="C268" s="1" t="str">
        <f>CONCATENATE(H268,"-",J18)</f>
        <v>3000-biela mat</v>
      </c>
      <c r="D268" s="1">
        <v>233016</v>
      </c>
      <c r="E268" s="48" t="str">
        <f>+VLOOKUP(A268,cennik!A:G,2,FALSE)</f>
        <v>SEVROLL 03889 Gemini horné vedenie 3m biela mat</v>
      </c>
      <c r="F268" s="48" t="str">
        <f>+VLOOKUP(A268,cennik!A:B,2,FALSE)</f>
        <v>SEVROLL 03889 Gemini horné vedenie 3m biela mat</v>
      </c>
      <c r="H268" s="1">
        <v>3000</v>
      </c>
      <c r="I268" s="1" t="str">
        <f>CONCATENATE(H268,"-",J18)</f>
        <v>3000-biela mat</v>
      </c>
    </row>
    <row r="269" spans="1:26" ht="15" customHeight="1" x14ac:dyDescent="0.25">
      <c r="A269" s="1">
        <v>394815</v>
      </c>
      <c r="C269" s="1" t="str">
        <f>CONCATENATE(H269,"-",J18)</f>
        <v>4050-biela mat</v>
      </c>
      <c r="D269" s="1">
        <v>394815</v>
      </c>
      <c r="E269" s="48" t="str">
        <f>+VLOOKUP(A269,cennik!A:G,2,FALSE)</f>
        <v>SEVROLL 05173 Gemini horné vedenie 4,05m biela mat</v>
      </c>
      <c r="F269" s="48" t="str">
        <f>+VLOOKUP(A269,cennik!A:B,2,FALSE)</f>
        <v>SEVROLL 05173 Gemini horné vedenie 4,05m biela mat</v>
      </c>
      <c r="H269" s="1">
        <v>4050</v>
      </c>
      <c r="I269" s="1" t="str">
        <f>CONCATENATE(H269,"-",J18)</f>
        <v>4050-biela mat</v>
      </c>
    </row>
    <row r="270" spans="1:26" ht="15" customHeight="1" x14ac:dyDescent="0.25">
      <c r="A270" s="1">
        <v>394824</v>
      </c>
      <c r="C270" s="1" t="str">
        <f>CONCATENATE(H270,"-",J18)</f>
        <v>6000-biela mat</v>
      </c>
      <c r="D270" s="1">
        <v>394824</v>
      </c>
      <c r="E270" s="48" t="str">
        <f>+VLOOKUP(A270,cennik!A:G,2,FALSE)</f>
        <v>SEVROLL 05174 Gemini horné vedenie 6m biela mat</v>
      </c>
      <c r="F270" s="48" t="str">
        <f>+VLOOKUP(A270,cennik!A:B,2,FALSE)</f>
        <v>SEVROLL 05174 Gemini horné vedenie 6m biela mat</v>
      </c>
      <c r="H270" s="1">
        <v>6000</v>
      </c>
      <c r="I270" s="1" t="str">
        <f>CONCATENATE(H270,"-",J18)</f>
        <v>6000-biela mat</v>
      </c>
    </row>
    <row r="271" spans="1:26" ht="15" customHeight="1" x14ac:dyDescent="0.25">
      <c r="A271" s="1">
        <v>422008</v>
      </c>
      <c r="C271" s="1" t="str">
        <f>CONCATENATE(H271,"-",J17)</f>
        <v>1700-čierna mat</v>
      </c>
      <c r="D271" s="1">
        <v>422008</v>
      </c>
      <c r="E271" s="48" t="str">
        <f>+VLOOKUP(A271,cennik!A:G,2,FALSE)</f>
        <v>SEVROLL 05313 Gemini horné vedenie 1,7m čierna mat</v>
      </c>
      <c r="F271" s="48" t="str">
        <f>+VLOOKUP(A271,cennik!A:B,2,FALSE)</f>
        <v>SEVROLL 05313 Gemini horné vedenie 1,7m čierna mat</v>
      </c>
      <c r="H271" s="1">
        <v>1700</v>
      </c>
      <c r="I271" s="1" t="str">
        <f>CONCATENATE(H271,"-",J17)</f>
        <v>1700-čierna mat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2350-čierna mat</v>
      </c>
      <c r="D272" s="1">
        <v>409670</v>
      </c>
      <c r="E272" s="48" t="str">
        <f>+VLOOKUP(A272,cennik!A:G,2,FALSE)</f>
        <v>SEVROLL 05314 Gemini horné vedenie 2,35m čierna mat</v>
      </c>
      <c r="F272" s="48" t="str">
        <f>+VLOOKUP(A272,cennik!A:B,2,FALSE)</f>
        <v>SEVROLL 05314 Gemini horné vedenie 2,35m čierna mat</v>
      </c>
      <c r="H272" s="1">
        <v>2350</v>
      </c>
      <c r="I272" s="1" t="str">
        <f>CONCATENATE(H272,"-",J17)</f>
        <v>2350-čierna mat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3000-čierna mat</v>
      </c>
      <c r="D273" s="1">
        <v>412229</v>
      </c>
      <c r="E273" s="48" t="str">
        <f>+VLOOKUP(A273,cennik!A:G,2,FALSE)</f>
        <v>SEVROLL 05315 Gemini horné vedenie 3m čierna mat</v>
      </c>
      <c r="F273" s="48" t="str">
        <f>+VLOOKUP(A273,cennik!A:B,2,FALSE)</f>
        <v>SEVROLL 05315 Gemini horné vedenie 3m čierna mat</v>
      </c>
      <c r="H273" s="1">
        <v>3000</v>
      </c>
      <c r="I273" s="1" t="str">
        <f>CONCATENATE(H273,"-",J17)</f>
        <v>3000-čierna mat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6000-čierna mat</v>
      </c>
      <c r="D274" s="2">
        <v>452736</v>
      </c>
      <c r="E274" s="48" t="str">
        <f>+VLOOKUP(A274,cennik!A:G,2,FALSE)</f>
        <v>SEVROLL 05316 Gemini horné vedenie 6m čierna mat</v>
      </c>
      <c r="F274" s="48" t="str">
        <f>+VLOOKUP(A274,cennik!A:B,2,FALSE)</f>
        <v>SEVROLL 05316 Gemini horné vedenie 6m čierna mat</v>
      </c>
      <c r="H274" s="1">
        <v>6000</v>
      </c>
      <c r="I274" s="1" t="str">
        <f>CONCATENATE(H274,"-",J17)</f>
        <v>6000-čierna mat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1700-čierna štrukturálna</v>
      </c>
      <c r="D275" s="196">
        <v>526516</v>
      </c>
      <c r="E275" s="48" t="str">
        <f>+VLOOKUP(A275,cennik!A:G,2,FALSE)</f>
        <v>SEVROLL 06285 Gemini horné  vedenie 1,7m čierna štrukturálna</v>
      </c>
      <c r="F275" s="48" t="str">
        <f>+VLOOKUP(A275,cennik!A:B,2,FALSE)</f>
        <v>SEVROLL 06285 Gemini horné  vedenie 1,7m čierna štrukturálna</v>
      </c>
      <c r="H275" s="1">
        <v>1700</v>
      </c>
      <c r="I275" s="1" t="str">
        <f>CONCATENATE(H275,"-",J22)</f>
        <v>1700-čierna štrukturálna</v>
      </c>
    </row>
    <row r="276" spans="1:26" ht="15" customHeight="1" x14ac:dyDescent="0.25">
      <c r="A276" s="196">
        <v>526519</v>
      </c>
      <c r="C276" s="1" t="str">
        <f>CONCATENATE(H276,"-",J22)</f>
        <v>2350-čierna štrukturálna</v>
      </c>
      <c r="D276" s="196">
        <v>526519</v>
      </c>
      <c r="E276" s="48" t="str">
        <f>+VLOOKUP(A276,cennik!A:G,2,FALSE)</f>
        <v>SEVROLL 06286 Gemini horné vedenie 2,35m čierna štrukturálna</v>
      </c>
      <c r="F276" s="48" t="str">
        <f>+VLOOKUP(A276,cennik!A:B,2,FALSE)</f>
        <v>SEVROLL 06286 Gemini horné vedenie 2,35m čierna štrukturálna</v>
      </c>
      <c r="H276" s="1">
        <v>2350</v>
      </c>
      <c r="I276" s="1" t="str">
        <f>CONCATENATE(H276,"-",J22)</f>
        <v>2350-čierna štrukturálna</v>
      </c>
    </row>
    <row r="277" spans="1:26" ht="15" customHeight="1" x14ac:dyDescent="0.25">
      <c r="A277" s="196">
        <v>526520</v>
      </c>
      <c r="C277" s="1" t="str">
        <f>CONCATENATE(H277,"-",J22)</f>
        <v>3000-čierna štrukturálna</v>
      </c>
      <c r="D277" s="196">
        <v>526520</v>
      </c>
      <c r="E277" s="48" t="str">
        <f>+VLOOKUP(A277,cennik!A:G,2,FALSE)</f>
        <v>SEVROLL 06287 Gemini horné  vedenie 3m čierna štrukturálna</v>
      </c>
      <c r="F277" s="48" t="str">
        <f>+VLOOKUP(A277,cennik!A:B,2,FALSE)</f>
        <v>SEVROLL 06287 Gemini horné  vedenie 3m čierna štrukturálna</v>
      </c>
      <c r="H277" s="1">
        <v>3000</v>
      </c>
      <c r="I277" s="1" t="str">
        <f>CONCATENATE(H277,"-",J22)</f>
        <v>3000-čierna štrukturálna</v>
      </c>
    </row>
    <row r="278" spans="1:26" ht="15" customHeight="1" x14ac:dyDescent="0.25">
      <c r="A278" s="196">
        <v>526521</v>
      </c>
      <c r="C278" s="1" t="str">
        <f>CONCATENATE(H278,"-",J22)</f>
        <v>4050-čierna štrukturálna</v>
      </c>
      <c r="D278" s="196">
        <v>526521</v>
      </c>
      <c r="E278" s="48" t="str">
        <f>+VLOOKUP(A278,cennik!A:G,2,FALSE)</f>
        <v>SEVROLL 06288 Gemini horné vedenie  4,05m čierna štrukturálna</v>
      </c>
      <c r="F278" s="48" t="str">
        <f>+VLOOKUP(A278,cennik!A:B,2,FALSE)</f>
        <v>SEVROLL 06288 Gemini horné vedenie  4,05m čierna štrukturálna</v>
      </c>
      <c r="H278" s="1">
        <v>4050</v>
      </c>
      <c r="I278" s="1" t="str">
        <f>CONCATENATE(H278,"-",J22)</f>
        <v>4050-čierna štrukturálna</v>
      </c>
    </row>
    <row r="279" spans="1:26" ht="15" customHeight="1" x14ac:dyDescent="0.25">
      <c r="A279" s="196">
        <v>526522</v>
      </c>
      <c r="C279" s="1" t="str">
        <f>CONCATENATE(H279,"-",J22)</f>
        <v>6000-čierna štrukturálna</v>
      </c>
      <c r="D279" s="196">
        <v>526522</v>
      </c>
      <c r="E279" s="48" t="str">
        <f>+VLOOKUP(A279,cennik!A:G,2,FALSE)</f>
        <v>SEVROLL 06154 Gemini horné vedenie 6m čierna štrukturálna</v>
      </c>
      <c r="F279" s="48" t="str">
        <f>+VLOOKUP(A279,cennik!A:B,2,FALSE)</f>
        <v>SEVROLL 06154 Gemini horné vedenie 6m čierna štrukturálna</v>
      </c>
      <c r="H279" s="1">
        <v>6000</v>
      </c>
      <c r="I279" s="1" t="str">
        <f>CONCATENATE(H279,"-",J22)</f>
        <v>6000-čierna štrukturálna</v>
      </c>
    </row>
    <row r="280" spans="1:26" s="437" customFormat="1" ht="15" customHeight="1" x14ac:dyDescent="0.25">
      <c r="A280" s="436">
        <v>233016</v>
      </c>
      <c r="C280" s="1" t="str">
        <f>CONCATENATE(H280,"-",J18)</f>
        <v>3000-biela mat</v>
      </c>
      <c r="D280" s="436">
        <v>233016</v>
      </c>
      <c r="E280" s="48" t="str">
        <f>+VLOOKUP(A280,cennik!A:G,2,FALSE)</f>
        <v>SEVROLL 03889 Gemini horné vedenie 3m biela mat</v>
      </c>
      <c r="F280" s="48" t="str">
        <f>+VLOOKUP(A280,cennik!A:B,2,FALSE)</f>
        <v>SEVROLL 03889 Gemini horné vedenie 3m biela mat</v>
      </c>
      <c r="H280" s="437">
        <v>3000</v>
      </c>
      <c r="I280" s="1" t="str">
        <f>CONCATENATE(H280,"-",J18)</f>
        <v>3000-biela mat</v>
      </c>
      <c r="Z280" s="1" t="b">
        <f t="shared" si="6"/>
        <v>1</v>
      </c>
    </row>
    <row r="281" spans="1:26" s="437" customFormat="1" ht="15" customHeight="1" x14ac:dyDescent="0.25">
      <c r="A281" s="436">
        <v>394802</v>
      </c>
      <c r="C281" s="1" t="str">
        <f>CONCATENATE(H281,"-",J18)</f>
        <v>1700-biela mat</v>
      </c>
      <c r="D281" s="436">
        <v>394802</v>
      </c>
      <c r="E281" s="48" t="str">
        <f>+VLOOKUP(A281,cennik!A:G,2,FALSE)</f>
        <v>SEVROLL 05082 Gemini horné vedenie 1,7m biely mat</v>
      </c>
      <c r="F281" s="48" t="str">
        <f>+VLOOKUP(A281,cennik!A:B,2,FALSE)</f>
        <v>SEVROLL 05082 Gemini horné vedenie 1,7m biely mat</v>
      </c>
      <c r="H281" s="437">
        <v>1700</v>
      </c>
      <c r="I281" s="1" t="str">
        <f>CONCATENATE(H281,"-",J18)</f>
        <v>1700-biela mat</v>
      </c>
      <c r="Z281" s="1" t="b">
        <f t="shared" si="6"/>
        <v>1</v>
      </c>
    </row>
    <row r="282" spans="1:26" s="437" customFormat="1" ht="15" customHeight="1" x14ac:dyDescent="0.25">
      <c r="A282" s="436">
        <v>394813</v>
      </c>
      <c r="C282" s="1" t="str">
        <f>CONCATENATE(H282,"-",J18)</f>
        <v>2350-biela mat</v>
      </c>
      <c r="D282" s="436">
        <v>394813</v>
      </c>
      <c r="E282" s="48" t="str">
        <f>+VLOOKUP(A282,cennik!A:G,2,FALSE)</f>
        <v>SEVROLL 05172 Gemini horné vedenie 2,35m biela mat</v>
      </c>
      <c r="F282" s="48" t="str">
        <f>+VLOOKUP(A282,cennik!A:B,2,FALSE)</f>
        <v>SEVROLL 05172 Gemini horné vedenie 2,35m biela mat</v>
      </c>
      <c r="H282" s="437">
        <v>2350</v>
      </c>
      <c r="I282" s="1" t="str">
        <f>CONCATENATE(H282,"-",J18)</f>
        <v>2350-biela mat</v>
      </c>
      <c r="Z282" s="1" t="b">
        <f t="shared" si="6"/>
        <v>1</v>
      </c>
    </row>
    <row r="283" spans="1:26" s="437" customFormat="1" ht="15" customHeight="1" x14ac:dyDescent="0.25">
      <c r="A283" s="436">
        <v>394815</v>
      </c>
      <c r="C283" s="1" t="str">
        <f>CONCATENATE(H283,"-",J18)</f>
        <v>4050-biela mat</v>
      </c>
      <c r="D283" s="436">
        <v>394815</v>
      </c>
      <c r="E283" s="48" t="str">
        <f>+VLOOKUP(A283,cennik!A:G,2,FALSE)</f>
        <v>SEVROLL 05173 Gemini horné vedenie 4,05m biela mat</v>
      </c>
      <c r="F283" s="48" t="str">
        <f>+VLOOKUP(A283,cennik!A:B,2,FALSE)</f>
        <v>SEVROLL 05173 Gemini horné vedenie 4,05m biela mat</v>
      </c>
      <c r="H283" s="437">
        <v>4050</v>
      </c>
      <c r="I283" s="1" t="str">
        <f>CONCATENATE(H283,"-",J18)</f>
        <v>4050-biela mat</v>
      </c>
      <c r="Z283" s="1" t="b">
        <f t="shared" si="6"/>
        <v>1</v>
      </c>
    </row>
    <row r="284" spans="1:26" s="437" customFormat="1" ht="15" customHeight="1" x14ac:dyDescent="0.25">
      <c r="A284" s="436">
        <v>394824</v>
      </c>
      <c r="C284" s="1" t="str">
        <f>CONCATENATE(H284,"-",J18)</f>
        <v>6000-biela mat</v>
      </c>
      <c r="D284" s="436">
        <v>394824</v>
      </c>
      <c r="E284" s="48" t="str">
        <f>+VLOOKUP(A284,cennik!A:G,2,FALSE)</f>
        <v>SEVROLL 05174 Gemini horné vedenie 6m biela mat</v>
      </c>
      <c r="F284" s="48" t="str">
        <f>+VLOOKUP(A284,cennik!A:B,2,FALSE)</f>
        <v>SEVROLL 05174 Gemini horné vedenie 6m biela mat</v>
      </c>
      <c r="H284" s="437">
        <v>6000</v>
      </c>
      <c r="I284" s="1" t="str">
        <f>CONCATENATE(H284,"-",J18)</f>
        <v>6000-biela mat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 xml:space="preserve">1500-strieborná </v>
      </c>
      <c r="D291" s="49">
        <v>349796</v>
      </c>
      <c r="E291" s="48" t="str">
        <f>+VLOOKUP(A291,cennik!A:G,2,FALSE)</f>
        <v>SEVROLL 04471 Blue horné vedenie 1,5m strieborná</v>
      </c>
      <c r="F291" s="48" t="str">
        <f>+VLOOKUP(A291,cennik!A:B,2,FALSE)</f>
        <v>SEVROLL 04471 Blue horné vedenie 1,5m strieborná</v>
      </c>
      <c r="H291" s="1">
        <v>1500</v>
      </c>
      <c r="I291" s="1" t="str">
        <f>CONCATENATE(H291,"-",J4)</f>
        <v xml:space="preserve">1500-strieborná 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 xml:space="preserve">2000-strieborná </v>
      </c>
      <c r="D292" s="49">
        <v>349475</v>
      </c>
      <c r="E292" s="48" t="str">
        <f>+VLOOKUP(A292,cennik!A:G,2,FALSE)</f>
        <v>SEVROLL 04472 Blue horné vedenie  2m strieborná</v>
      </c>
      <c r="F292" s="48" t="str">
        <f>+VLOOKUP(A292,cennik!A:B,2,FALSE)</f>
        <v>SEVROLL 04472 Blue horné vedenie  2m strieborná</v>
      </c>
      <c r="G292" s="1" t="e">
        <f>+VLOOKUP(A292,#REF!,4,FALSE)</f>
        <v>#REF!</v>
      </c>
      <c r="H292" s="1">
        <v>2000</v>
      </c>
      <c r="I292" s="1" t="str">
        <f>CONCATENATE(H292,"-",J4)</f>
        <v xml:space="preserve">2000-strieborná 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 xml:space="preserve">3000-strieborná </v>
      </c>
      <c r="D293" s="49">
        <v>349802</v>
      </c>
      <c r="E293" s="48" t="str">
        <f>+VLOOKUP(A293,cennik!A:G,2,FALSE)</f>
        <v>SEVROLL 04474 Blue horné vedenie  3m strieborná</v>
      </c>
      <c r="F293" s="48" t="str">
        <f>+VLOOKUP(A293,cennik!A:B,2,FALSE)</f>
        <v>SEVROLL 04474 Blue horné vedenie  3m strieborná</v>
      </c>
      <c r="H293" s="1">
        <v>3000</v>
      </c>
      <c r="I293" s="1" t="str">
        <f>CONCATENATE(H293,"-",J4)</f>
        <v xml:space="preserve">3000-strieborná 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 xml:space="preserve">4000-strieborná </v>
      </c>
      <c r="D294" s="49">
        <v>349804</v>
      </c>
      <c r="E294" s="48" t="str">
        <f>+VLOOKUP(A294,cennik!A:G,2,FALSE)</f>
        <v>SEVROLL 04475 Blue horné vedenie  4m strieborná</v>
      </c>
      <c r="F294" s="48" t="str">
        <f>+VLOOKUP(A294,cennik!A:B,2,FALSE)</f>
        <v>SEVROLL 04475 Blue horné vedenie  4m strieborná</v>
      </c>
      <c r="H294" s="1">
        <v>4000</v>
      </c>
      <c r="I294" s="1" t="str">
        <f>CONCATENATE(H294,"-",J4)</f>
        <v xml:space="preserve">4000-strieborná 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 xml:space="preserve">6000-strieborná </v>
      </c>
      <c r="D295" s="49">
        <v>349807</v>
      </c>
      <c r="E295" s="48" t="str">
        <f>+VLOOKUP(A295,cennik!A:G,2,FALSE)</f>
        <v>SEVROLL 04476 Blue horné vedenie  6m strieborná</v>
      </c>
      <c r="F295" s="48" t="str">
        <f>+VLOOKUP(A295,cennik!A:B,2,FALSE)</f>
        <v>SEVROLL 04476 Blue horné vedenie  6m strieborná</v>
      </c>
      <c r="H295" s="1">
        <v>6000</v>
      </c>
      <c r="I295" s="1" t="str">
        <f>CONCATENATE(H295,"-",J4)</f>
        <v xml:space="preserve">6000-strieborná 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horné vedenie 1,5m oliva</v>
      </c>
      <c r="F296" s="48" t="str">
        <f>+VLOOKUP(A296,cennik!A:B,2,FALSE)</f>
        <v>SEVROLL 04465 Blue horné vedenie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horné vedenie  2m oliva</v>
      </c>
      <c r="F297" s="48" t="str">
        <f>+VLOOKUP(A297,cennik!A:B,2,FALSE)</f>
        <v>SEVROLL 04466 Blue horné vedenie 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horné vedenie  3m oliva</v>
      </c>
      <c r="F298" s="48" t="str">
        <f>+VLOOKUP(A298,cennik!A:B,2,FALSE)</f>
        <v>SEVROLL 04468 Blue horné vedenie 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2000-čierna mat</v>
      </c>
      <c r="D299" s="2">
        <v>488266</v>
      </c>
      <c r="E299" s="48" t="str">
        <f>+VLOOKUP(A299,cennik!A:G,2,FALSE)</f>
        <v>SEVROLL 05754 Blue horné vedenie 2m čierna mat</v>
      </c>
      <c r="F299" s="48" t="str">
        <f>+VLOOKUP(A299,cennik!A:B,2,FALSE)</f>
        <v>SEVROLL 05754 Blue horné vedenie 2m čierna mat</v>
      </c>
      <c r="H299" s="1">
        <v>2000</v>
      </c>
      <c r="I299" s="1" t="str">
        <f>CONCATENATE(H299,"-",J17)</f>
        <v>2000-čierna mat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3000-čierna mat</v>
      </c>
      <c r="D300" s="2">
        <v>488267</v>
      </c>
      <c r="E300" s="48" t="str">
        <f>+VLOOKUP(A300,cennik!A:G,2,FALSE)</f>
        <v>SEVROLL 05755 Blue horné vedenie 3m čierna mat</v>
      </c>
      <c r="F300" s="48" t="str">
        <f>+VLOOKUP(A300,cennik!A:B,2,FALSE)</f>
        <v>SEVROLL 05755 Blue horné vedenie 3m čierna mat</v>
      </c>
      <c r="H300" s="1">
        <v>3000</v>
      </c>
      <c r="I300" s="1" t="str">
        <f>CONCATENATE(H300,"-",J17)</f>
        <v>3000-čierna mat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6000-čierna mat</v>
      </c>
      <c r="D301" s="2">
        <v>488268</v>
      </c>
      <c r="E301" s="48" t="str">
        <f>+VLOOKUP(A301,cennik!A:G,2,FALSE)</f>
        <v>SEVROLL 05756 Blue horné vedenie 6m čierna mat</v>
      </c>
      <c r="F301" s="48" t="str">
        <f>+VLOOKUP(A301,cennik!A:B,2,FALSE)</f>
        <v>SEVROLL 05756 Blue horné vedenie 6m čierna mat</v>
      </c>
      <c r="H301" s="1">
        <v>6000</v>
      </c>
      <c r="I301" s="1" t="str">
        <f>CONCATENATE(H301,"-",J17)</f>
        <v>6000-čierna mat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1500-čierna mat</v>
      </c>
      <c r="D302" s="2">
        <v>488266</v>
      </c>
      <c r="E302" s="48" t="str">
        <f>+VLOOKUP(A302,cennik!A:G,2,FALSE)</f>
        <v>SEVROLL 05754 Blue horné vedenie 2m čierna mat</v>
      </c>
      <c r="F302" s="48" t="str">
        <f>+VLOOKUP(A302,cennik!A:B,2,FALSE)</f>
        <v>SEVROLL 05754 Blue horné vedenie 2m čierna mat</v>
      </c>
      <c r="H302" s="1">
        <v>1500</v>
      </c>
      <c r="I302" s="1" t="str">
        <f>CONCATENATE(H302,"-",J17)</f>
        <v>1500-čierna mat</v>
      </c>
      <c r="Z302" s="1" t="b">
        <f t="shared" si="7"/>
        <v>1</v>
      </c>
    </row>
    <row r="303" spans="1:26" ht="15" customHeight="1" x14ac:dyDescent="0.25">
      <c r="A303" s="434">
        <v>394287</v>
      </c>
      <c r="B303" s="434"/>
      <c r="C303" s="434" t="str">
        <f>CONCATENATE(H303,"-",J15)</f>
        <v>1500-biela lesk</v>
      </c>
      <c r="D303" s="434">
        <v>394287</v>
      </c>
      <c r="E303" s="432" t="str">
        <f>+VLOOKUP(A303,cennik!A:G,2,FALSE)</f>
        <v>SEVROLL 04937 Blue horné vedenie 2m biela lesk</v>
      </c>
      <c r="F303" s="432" t="str">
        <f>+VLOOKUP(A303,cennik!A:B,2,FALSE)</f>
        <v>SEVROLL 04937 Blue horné vedenie 2m biela lesk</v>
      </c>
      <c r="G303" s="434"/>
      <c r="H303" s="434">
        <v>1500</v>
      </c>
      <c r="I303" s="434" t="str">
        <f>CONCATENATE(H303,"-",J15)</f>
        <v>1500-biela lesk</v>
      </c>
      <c r="Z303" s="1" t="b">
        <f t="shared" si="7"/>
        <v>1</v>
      </c>
    </row>
    <row r="304" spans="1:26" ht="15" customHeight="1" x14ac:dyDescent="0.25">
      <c r="A304" s="434">
        <v>394287</v>
      </c>
      <c r="B304" s="434"/>
      <c r="C304" s="434" t="str">
        <f>CONCATENATE(H304,"-",J15)</f>
        <v>2000-biela lesk</v>
      </c>
      <c r="D304" s="434">
        <v>394287</v>
      </c>
      <c r="E304" s="432" t="str">
        <f>+VLOOKUP(A304,cennik!A:G,2,FALSE)</f>
        <v>SEVROLL 04937 Blue horné vedenie 2m biela lesk</v>
      </c>
      <c r="F304" s="432" t="str">
        <f>+VLOOKUP(A304,cennik!A:B,2,FALSE)</f>
        <v>SEVROLL 04937 Blue horné vedenie 2m biela lesk</v>
      </c>
      <c r="G304" s="434"/>
      <c r="H304" s="434">
        <v>2000</v>
      </c>
      <c r="I304" s="434" t="str">
        <f>CONCATENATE(H304,"-",J15)</f>
        <v>2000-biela lesk</v>
      </c>
      <c r="Z304" s="1" t="b">
        <f t="shared" si="7"/>
        <v>1</v>
      </c>
    </row>
    <row r="305" spans="1:26" ht="15" customHeight="1" x14ac:dyDescent="0.25">
      <c r="A305" s="434">
        <v>394289</v>
      </c>
      <c r="B305" s="434"/>
      <c r="C305" s="434" t="str">
        <f>CONCATENATE(H305,"-",J15)</f>
        <v>3000-biela lesk</v>
      </c>
      <c r="D305" s="434">
        <v>394289</v>
      </c>
      <c r="E305" s="432" t="str">
        <f>+VLOOKUP(A305,cennik!A:G,2,FALSE)</f>
        <v>SEVROLL 04938 Blue horné vedenie 3m biela lesk</v>
      </c>
      <c r="F305" s="432" t="str">
        <f>+VLOOKUP(A305,cennik!A:B,2,FALSE)</f>
        <v>SEVROLL 04938 Blue horné vedenie 3m biela lesk</v>
      </c>
      <c r="G305" s="434"/>
      <c r="H305" s="434">
        <v>3000</v>
      </c>
      <c r="I305" s="434" t="str">
        <f>CONCATENATE(H305,"-",J15)</f>
        <v>3000-biela lesk</v>
      </c>
      <c r="Z305" s="1" t="b">
        <f t="shared" si="7"/>
        <v>1</v>
      </c>
    </row>
    <row r="306" spans="1:26" ht="15" customHeight="1" x14ac:dyDescent="0.25">
      <c r="A306" s="434">
        <v>394290</v>
      </c>
      <c r="B306" s="434"/>
      <c r="C306" s="434" t="str">
        <f>CONCATENATE(H306,"-",J15)</f>
        <v>6000-biela lesk</v>
      </c>
      <c r="D306" s="434">
        <v>394290</v>
      </c>
      <c r="E306" s="432" t="str">
        <f>+VLOOKUP(A306,cennik!A:G,2,FALSE)</f>
        <v>SEVROLL 04939 Blue horné vedenie 6m biela lesk</v>
      </c>
      <c r="F306" s="432" t="str">
        <f>+VLOOKUP(A306,cennik!A:B,2,FALSE)</f>
        <v>SEVROLL 04939 Blue horné vedenie 6m biela lesk</v>
      </c>
      <c r="G306" s="434"/>
      <c r="H306" s="434">
        <v>6000</v>
      </c>
      <c r="I306" s="434" t="str">
        <f>CONCATENATE(H306,"-",J15)</f>
        <v>6000-biela lesk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horné vedenie  4m oliva</v>
      </c>
      <c r="F307" s="48" t="str">
        <f>+VLOOKUP(A307,cennik!A:B,2,FALSE)</f>
        <v>SEVROLL 04469 Blue horné vedenie 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horné vedenie  6m oliva</v>
      </c>
      <c r="F308" s="48" t="str">
        <f>+VLOOKUP(A308,cennik!A:B,2,FALSE)</f>
        <v>SEVROLL 04470 Blue horné vedenie 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 xml:space="preserve">1500-strieborná </v>
      </c>
      <c r="D311" s="49">
        <v>349810</v>
      </c>
      <c r="E311" s="48" t="str">
        <f>+VLOOKUP(A311,cennik!A:G,2,FALSE)</f>
        <v>SEVROLL 04495 Blue-V spodné vedenie 1,5m strieborná</v>
      </c>
      <c r="F311" s="48" t="str">
        <f>+VLOOKUP(A311,cennik!A:B,2,FALSE)</f>
        <v>SEVROLL 04495 Blue-V spodné vedenie 1,5m strieborná</v>
      </c>
      <c r="H311" s="1">
        <v>1500</v>
      </c>
      <c r="I311" s="1" t="str">
        <f>CONCATENATE(H311,"-",J4)</f>
        <v xml:space="preserve">1500-strieborná 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 xml:space="preserve">2000-strieborná </v>
      </c>
      <c r="D312" s="49">
        <v>349476</v>
      </c>
      <c r="E312" s="48" t="str">
        <f>+VLOOKUP(A312,cennik!A:G,2,FALSE)</f>
        <v>SEVROLL 04496 Blue-V spodné vedenie  2m strieborná</v>
      </c>
      <c r="F312" s="48" t="str">
        <f>+VLOOKUP(A312,cennik!A:B,2,FALSE)</f>
        <v>SEVROLL 04496 Blue-V spodné vedenie  2m strieborná</v>
      </c>
      <c r="G312" s="1" t="e">
        <f>+VLOOKUP(A312,#REF!,4,FALSE)</f>
        <v>#REF!</v>
      </c>
      <c r="H312" s="1">
        <v>2000</v>
      </c>
      <c r="I312" s="1" t="str">
        <f>CONCATENATE(H312,"-",J4)</f>
        <v xml:space="preserve">2000-strieborná 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 xml:space="preserve">3000-strieborná </v>
      </c>
      <c r="D313" s="49">
        <v>349814</v>
      </c>
      <c r="E313" s="48" t="str">
        <f>+VLOOKUP(A313,cennik!A:G,2,FALSE)</f>
        <v>SEVROLL 04498 Blue-V spodné vedenie  3m strieborná</v>
      </c>
      <c r="F313" s="48" t="str">
        <f>+VLOOKUP(A313,cennik!A:B,2,FALSE)</f>
        <v>SEVROLL 04498 Blue-V spodné vedenie  3m strieborná</v>
      </c>
      <c r="H313" s="1">
        <v>3000</v>
      </c>
      <c r="I313" s="1" t="str">
        <f>CONCATENATE(H313,"-",J4)</f>
        <v xml:space="preserve">3000-strieborná 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 xml:space="preserve">4000-strieborná </v>
      </c>
      <c r="D314" s="49">
        <v>349819</v>
      </c>
      <c r="E314" s="48" t="str">
        <f>+VLOOKUP(A314,cennik!A:G,2,FALSE)</f>
        <v>SEVROLL 04499 Blue-V spodné vedenie  4m strieborná</v>
      </c>
      <c r="F314" s="48" t="str">
        <f>+VLOOKUP(A314,cennik!A:B,2,FALSE)</f>
        <v>SEVROLL 04499 Blue-V spodné vedenie  4m strieborná</v>
      </c>
      <c r="H314" s="1">
        <v>4000</v>
      </c>
      <c r="I314" s="1" t="str">
        <f>CONCATENATE(H314,"-",J4)</f>
        <v xml:space="preserve">4000-strieborná 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 xml:space="preserve">6000-strieborná </v>
      </c>
      <c r="D315" s="49">
        <v>349818</v>
      </c>
      <c r="E315" s="48" t="str">
        <f>+VLOOKUP(A315,cennik!A:G,2,FALSE)</f>
        <v>SEVROLL 04500 Blue-V spodné vedenie  6m strieborná</v>
      </c>
      <c r="F315" s="48" t="str">
        <f>+VLOOKUP(A315,cennik!A:B,2,FALSE)</f>
        <v>SEVROLL 04500 Blue-V spodné vedenie  6m strieborná</v>
      </c>
      <c r="H315" s="1">
        <v>6000</v>
      </c>
      <c r="I315" s="1" t="str">
        <f>CONCATENATE(H315,"-",J4)</f>
        <v xml:space="preserve">6000-strieborná 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1500-čierna mat</v>
      </c>
      <c r="D316" s="2">
        <v>488257</v>
      </c>
      <c r="E316" s="48" t="str">
        <f>+VLOOKUP(A316,cennik!A:G,2,FALSE)</f>
        <v>SEVROLL 05751 Blue-V spodné vedenie 2m čierna mat</v>
      </c>
      <c r="F316" s="48" t="str">
        <f>+VLOOKUP(A316,cennik!A:B,2,FALSE)</f>
        <v>SEVROLL 05751 Blue-V spodné vedenie 2m čierna mat</v>
      </c>
      <c r="H316" s="1">
        <v>1500</v>
      </c>
      <c r="I316" s="1" t="str">
        <f>CONCATENATE(H316,"-",J17)</f>
        <v>1500-čierna mat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2000-čierna mat</v>
      </c>
      <c r="D317" s="2">
        <v>488257</v>
      </c>
      <c r="E317" s="48" t="str">
        <f>+VLOOKUP(A317,cennik!A:G,2,FALSE)</f>
        <v>SEVROLL 05751 Blue-V spodné vedenie 2m čierna mat</v>
      </c>
      <c r="F317" s="48" t="str">
        <f>+VLOOKUP(A317,cennik!A:B,2,FALSE)</f>
        <v>SEVROLL 05751 Blue-V spodné vedenie 2m čierna mat</v>
      </c>
      <c r="H317" s="1">
        <v>2000</v>
      </c>
      <c r="I317" s="1" t="str">
        <f>CONCATENATE(H317,"-",J17)</f>
        <v>2000-čierna mat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3000-čierna mat</v>
      </c>
      <c r="D318" s="2">
        <v>488258</v>
      </c>
      <c r="E318" s="48" t="str">
        <f>+VLOOKUP(A318,cennik!A:G,2,FALSE)</f>
        <v>SEVROLL 05752 Blue-V spodné vedenie 3m čierna mat</v>
      </c>
      <c r="F318" s="48" t="str">
        <f>+VLOOKUP(A318,cennik!A:B,2,FALSE)</f>
        <v>SEVROLL 05752 Blue-V spodné vedenie 3m čierna mat</v>
      </c>
      <c r="H318" s="1">
        <v>3000</v>
      </c>
      <c r="I318" s="1" t="str">
        <f>CONCATENATE(H318,"-",J17)</f>
        <v>3000-čierna mat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6000-čierna mat</v>
      </c>
      <c r="D319" s="2">
        <v>488259</v>
      </c>
      <c r="E319" s="48" t="str">
        <f>+VLOOKUP(A319,cennik!A:G,2,FALSE)</f>
        <v>SEVROLL 05753 Blue-V spodné vedenie 6m čierna mat</v>
      </c>
      <c r="F319" s="48" t="str">
        <f>+VLOOKUP(A319,cennik!A:B,2,FALSE)</f>
        <v>SEVROLL 05753 Blue-V spodné vedenie 6m čierna mat</v>
      </c>
      <c r="H319" s="1">
        <v>6000</v>
      </c>
      <c r="I319" s="1" t="str">
        <f>CONCATENATE(H319,"-",J17)</f>
        <v>6000-čierna mat</v>
      </c>
      <c r="Z319" s="1" t="b">
        <f t="shared" si="7"/>
        <v>1</v>
      </c>
    </row>
    <row r="320" spans="1:26" ht="15" customHeight="1" x14ac:dyDescent="0.25">
      <c r="A320" s="434">
        <v>394283</v>
      </c>
      <c r="B320" s="434"/>
      <c r="C320" s="434" t="str">
        <f>CONCATENATE(H320,"-",J15)</f>
        <v>2000-biela lesk</v>
      </c>
      <c r="D320" s="434">
        <v>394283</v>
      </c>
      <c r="E320" s="432" t="str">
        <f>+VLOOKUP(A320,cennik!A:G,2,FALSE)</f>
        <v>SEVROLL 04934 Blue-V spodné vedenie 2m biela lesk</v>
      </c>
      <c r="F320" s="432" t="str">
        <f>+VLOOKUP(A320,cennik!A:B,2,FALSE)</f>
        <v>SEVROLL 04934 Blue-V spodné vedenie 2m biela lesk</v>
      </c>
      <c r="G320" s="434"/>
      <c r="H320" s="434">
        <v>2000</v>
      </c>
      <c r="I320" s="434" t="str">
        <f>CONCATENATE(H320,"-",J15)</f>
        <v>2000-biela lesk</v>
      </c>
      <c r="Z320" s="1" t="b">
        <f t="shared" si="7"/>
        <v>1</v>
      </c>
    </row>
    <row r="321" spans="1:26" ht="15" customHeight="1" x14ac:dyDescent="0.25">
      <c r="A321" s="434">
        <v>394284</v>
      </c>
      <c r="B321" s="434"/>
      <c r="C321" s="434" t="str">
        <f>CONCATENATE(H321,"-",J15)</f>
        <v>3000-biela lesk</v>
      </c>
      <c r="D321" s="434">
        <v>394284</v>
      </c>
      <c r="E321" s="432" t="str">
        <f>+VLOOKUP(A321,cennik!A:G,2,FALSE)</f>
        <v>SEVROLL 04935 Blue-V spodné vedenie 3m biela lesk</v>
      </c>
      <c r="F321" s="432" t="str">
        <f>+VLOOKUP(A321,cennik!A:B,2,FALSE)</f>
        <v>SEVROLL 04935 Blue-V spodné vedenie 3m biela lesk</v>
      </c>
      <c r="G321" s="434"/>
      <c r="H321" s="434">
        <v>3000</v>
      </c>
      <c r="I321" s="434" t="str">
        <f>CONCATENATE(H321,"-",J15)</f>
        <v>3000-biela lesk</v>
      </c>
      <c r="Z321" s="1" t="b">
        <f t="shared" si="7"/>
        <v>1</v>
      </c>
    </row>
    <row r="322" spans="1:26" ht="15" customHeight="1" x14ac:dyDescent="0.25">
      <c r="A322" s="434">
        <v>394285</v>
      </c>
      <c r="B322" s="434"/>
      <c r="C322" s="434" t="str">
        <f>CONCATENATE(H322,"-",J15)</f>
        <v>6000-biela lesk</v>
      </c>
      <c r="D322" s="434">
        <v>394285</v>
      </c>
      <c r="E322" s="432" t="str">
        <f>+VLOOKUP(A322,cennik!A:G,2,FALSE)</f>
        <v>SEVROLL 04936 Blue-V spodné vedenie 6m biela lesk</v>
      </c>
      <c r="F322" s="432" t="str">
        <f>+VLOOKUP(A322,cennik!A:B,2,FALSE)</f>
        <v>SEVROLL 04936 Blue-V spodné vedenie 6m biela lesk</v>
      </c>
      <c r="G322" s="434"/>
      <c r="H322" s="434">
        <v>6000</v>
      </c>
      <c r="I322" s="434" t="str">
        <f>CONCATENATE(H322,"-",J15)</f>
        <v>6000-biela lesk</v>
      </c>
      <c r="Z322" s="1" t="b">
        <f t="shared" si="7"/>
        <v>1</v>
      </c>
    </row>
    <row r="323" spans="1:26" ht="15" customHeight="1" x14ac:dyDescent="0.25">
      <c r="A323" s="434">
        <v>394283</v>
      </c>
      <c r="B323" s="434"/>
      <c r="C323" s="434" t="str">
        <f>CONCATENATE(H323,"-",J15)</f>
        <v>1500-biela lesk</v>
      </c>
      <c r="D323" s="434">
        <v>394283</v>
      </c>
      <c r="E323" s="432" t="str">
        <f>+VLOOKUP(A323,cennik!A:G,2,FALSE)</f>
        <v>SEVROLL 04934 Blue-V spodné vedenie 2m biela lesk</v>
      </c>
      <c r="F323" s="432" t="str">
        <f>+VLOOKUP(A323,cennik!A:B,2,FALSE)</f>
        <v>SEVROLL 04934 Blue-V spodné vedenie 2m biela lesk</v>
      </c>
      <c r="G323" s="434"/>
      <c r="H323" s="434">
        <v>1500</v>
      </c>
      <c r="I323" s="434" t="str">
        <f>CONCATENATE(H323,"-",J15)</f>
        <v>1500-biela lesk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spodné vedenie 1,5m oliva</v>
      </c>
      <c r="F324" s="48" t="str">
        <f>+VLOOKUP(A324,cennik!A:B,2,FALSE)</f>
        <v>SEVROLL 04489 Blue-V spodné vedenie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spodné vedenie  2m oliva</v>
      </c>
      <c r="F325" s="48" t="str">
        <f>+VLOOKUP(A325,cennik!A:B,2,FALSE)</f>
        <v>SEVROLL 04490 Blue-V spodné vedenie 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spodné vedenie  3m oliva</v>
      </c>
      <c r="F326" s="48" t="str">
        <f>+VLOOKUP(A326,cennik!A:B,2,FALSE)</f>
        <v>SEVROLL 04492 Blue-V spodné vedenie 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spodné vedenie  4m oliva</v>
      </c>
      <c r="F327" s="48" t="str">
        <f>+VLOOKUP(A327,cennik!A:B,2,FALSE)</f>
        <v>SEVROLL 04493 Blue-V spodné vedenie 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spodné vedenie 6m oliva</v>
      </c>
      <c r="F328" s="48" t="str">
        <f>+VLOOKUP(A328,cennik!A:B,2,FALSE)</f>
        <v>SEVROLL 04494 Blue-V spodné vedenie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 xml:space="preserve">strieborná </v>
      </c>
      <c r="D330" s="49">
        <v>98073</v>
      </c>
      <c r="E330" s="48" t="str">
        <f>+VLOOKUP(A330,cennik!A:G,2,FALSE)</f>
        <v>SEVROLL System 10 II úch.lišta 2,7m striebor</v>
      </c>
      <c r="F330" s="48" t="str">
        <f>+VLOOKUP(A330,cennik!A:B,2,FALSE)</f>
        <v>SEVROLL System 10 II úch.lišta 2,7m striebor</v>
      </c>
      <c r="G330" s="1" t="e">
        <f>+VLOOKUP(A330,#REF!,4,FALSE)</f>
        <v>#REF!</v>
      </c>
      <c r="I330" s="1" t="str">
        <f>J4</f>
        <v xml:space="preserve">strieborná 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System 10 II úch.lišta 2,7m oliva</v>
      </c>
      <c r="F331" s="48" t="str">
        <f>+VLOOKUP(A331,cennik!A:B,2,FALSE)</f>
        <v>SEVROLL System 10 II úch.lišta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zlatá/mosadz</v>
      </c>
      <c r="D332" s="49">
        <v>542874</v>
      </c>
      <c r="E332" s="48" t="str">
        <f>+VLOOKUP(A332,cennik!A:G,2,FALSE)</f>
        <v>SEVROLL 06821 System 10 II úchytová lišta 2,7m zlatá/mosadz</v>
      </c>
      <c r="F332" s="48" t="str">
        <f>+VLOOKUP(A332,cennik!A:B,2,FALSE)</f>
        <v>SEVROLL 06821 System 10 II úchytová lišta 2,7m zlatá/mosadz</v>
      </c>
      <c r="G332" s="1" t="e">
        <f>+VLOOKUP(A332,#REF!,4,FALSE)</f>
        <v>#REF!</v>
      </c>
      <c r="I332" s="1" t="str">
        <f>J5</f>
        <v>zlatá/mosadz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25">
      <c r="A335" s="421">
        <v>89230</v>
      </c>
      <c r="B335" s="419"/>
      <c r="C335" s="417" t="str">
        <f>CONCATENATE(H335,"-",J4)</f>
        <v xml:space="preserve">1700-strieborná </v>
      </c>
      <c r="D335" s="421">
        <v>89230</v>
      </c>
      <c r="E335" s="419" t="str">
        <f>+VLOOKUP(A335,cennik!A:G,2,FALSE)</f>
        <v>SEVROLL 206 VOD.LIŠTA HOR.1,7M STRIEBOR.</v>
      </c>
      <c r="F335" s="419" t="str">
        <f>+VLOOKUP(A335,cennik!A:B,2,FALSE)</f>
        <v>SEVROLL 206 VOD.LIŠTA HOR.1,7M STRIEBOR.</v>
      </c>
      <c r="G335" s="417" t="e">
        <f>+VLOOKUP(A335,#REF!,4,FALSE)</f>
        <v>#REF!</v>
      </c>
      <c r="H335" s="417">
        <v>1700</v>
      </c>
      <c r="I335" s="417" t="str">
        <f>CONCATENATE(H335,"-",J4)</f>
        <v xml:space="preserve">1700-strieborná </v>
      </c>
      <c r="Z335" s="1" t="b">
        <f t="shared" si="7"/>
        <v>1</v>
      </c>
    </row>
    <row r="336" spans="1:26" s="417" customFormat="1" ht="15" customHeight="1" x14ac:dyDescent="0.25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206 VOD.LIŠTA HOR.1,7M OLIVOVÁ</v>
      </c>
      <c r="F336" s="419" t="str">
        <f>+VLOOKUP(A336,cennik!A:B,2,FALSE)</f>
        <v>SEVROLL 206 VOD.LIŠTA HOR.1,7M OLIVOVÁ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25">
      <c r="A337" s="421">
        <v>542864</v>
      </c>
      <c r="B337" s="419"/>
      <c r="C337" s="417" t="str">
        <f>CONCATENATE(H337,"-",J5)</f>
        <v>1700-zlatá/mosadz</v>
      </c>
      <c r="D337" s="421">
        <v>542864</v>
      </c>
      <c r="E337" s="419" t="str">
        <f>+VLOOKUP(A337,cennik!A:G,2,FALSE)</f>
        <v>SEVROLL 06813 - horná vodiaca lišta 1,7m zlatá/mosadz</v>
      </c>
      <c r="F337" s="419" t="str">
        <f>+VLOOKUP(A337,cennik!A:B,2,FALSE)</f>
        <v>SEVROLL 06813 - horná vodiaca lišta 1,7m zlatá/mosadz</v>
      </c>
      <c r="G337" s="417" t="e">
        <f>+VLOOKUP(A337,#REF!,4,FALSE)</f>
        <v>#REF!</v>
      </c>
      <c r="H337" s="417">
        <v>1700</v>
      </c>
      <c r="I337" s="417" t="str">
        <f>CONCATENATE(H337,"-",J5)</f>
        <v>1700-zlatá/mosadz</v>
      </c>
      <c r="Z337" s="1" t="b">
        <f t="shared" si="7"/>
        <v>1</v>
      </c>
    </row>
    <row r="338" spans="1:26" s="417" customFormat="1" ht="15" customHeight="1" x14ac:dyDescent="0.25">
      <c r="A338" s="421">
        <v>89232</v>
      </c>
      <c r="B338" s="419"/>
      <c r="C338" s="417" t="str">
        <f>CONCATENATE(H338,"-",J4)</f>
        <v xml:space="preserve">2350-strieborná </v>
      </c>
      <c r="D338" s="421">
        <v>89232</v>
      </c>
      <c r="E338" s="419" t="str">
        <f>+VLOOKUP(A338,cennik!A:G,2,FALSE)</f>
        <v>SEVROLL 207 VOD.LIŠTA HOR.2,35M STRIEBOR</v>
      </c>
      <c r="F338" s="419" t="str">
        <f>+VLOOKUP(A338,cennik!A:B,2,FALSE)</f>
        <v>SEVROLL 207 VOD.LIŠTA HOR.2,35M STRIEBOR</v>
      </c>
      <c r="G338" s="417" t="e">
        <f>+VLOOKUP(A338,#REF!,4,FALSE)</f>
        <v>#REF!</v>
      </c>
      <c r="H338" s="417">
        <v>2350</v>
      </c>
      <c r="I338" s="417" t="str">
        <f>CONCATENATE(H338,"-",J4)</f>
        <v xml:space="preserve">2350-strieborná </v>
      </c>
      <c r="Z338" s="1" t="b">
        <f t="shared" si="7"/>
        <v>1</v>
      </c>
    </row>
    <row r="339" spans="1:26" s="417" customFormat="1" ht="15" customHeight="1" x14ac:dyDescent="0.25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207 VOD.LIŠTA HOR.2,35M OLIVOVÁ</v>
      </c>
      <c r="F339" s="419" t="str">
        <f>+VLOOKUP(A339,cennik!A:B,2,FALSE)</f>
        <v>SEVROLL 207 VOD.LIŠTA HOR.2,35M OLIVOVÁ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25">
      <c r="A340" s="421">
        <v>542865</v>
      </c>
      <c r="B340" s="419"/>
      <c r="C340" s="417" t="str">
        <f>CONCATENATE(H340,"-",J5)</f>
        <v>2350-zlatá/mosadz</v>
      </c>
      <c r="D340" s="421">
        <v>542865</v>
      </c>
      <c r="E340" s="419" t="str">
        <f>+VLOOKUP(A340,cennik!A:G,2,FALSE)</f>
        <v>SEVROLL 06811 horná vodiaca lišta 2,35m zlatá/mosadz</v>
      </c>
      <c r="F340" s="419" t="str">
        <f>+VLOOKUP(A340,cennik!A:B,2,FALSE)</f>
        <v>SEVROLL 06811 horná vodiaca lišta 2,35m zlatá/mosadz</v>
      </c>
      <c r="G340" s="417" t="e">
        <f>+VLOOKUP(A340,#REF!,4,FALSE)</f>
        <v>#REF!</v>
      </c>
      <c r="H340" s="417">
        <v>2350</v>
      </c>
      <c r="I340" s="417" t="str">
        <f>CONCATENATE(H340,"-",J5)</f>
        <v>2350-zlatá/mosadz</v>
      </c>
      <c r="Z340" s="1" t="b">
        <f t="shared" si="7"/>
        <v>1</v>
      </c>
    </row>
    <row r="341" spans="1:26" s="417" customFormat="1" ht="15" customHeight="1" x14ac:dyDescent="0.25">
      <c r="A341" s="421">
        <v>89234</v>
      </c>
      <c r="B341" s="419"/>
      <c r="C341" s="417" t="str">
        <f>CONCATENATE(H341,"-",J4)</f>
        <v xml:space="preserve">3000-strieborná </v>
      </c>
      <c r="D341" s="421">
        <v>89234</v>
      </c>
      <c r="E341" s="419" t="str">
        <f>+VLOOKUP(A341,cennik!A:G,2,FALSE)</f>
        <v>SEVROLL 208 VOD.LIŠTA HOR 3M STRIEBOR.</v>
      </c>
      <c r="F341" s="419" t="str">
        <f>+VLOOKUP(A341,cennik!A:B,2,FALSE)</f>
        <v>SEVROLL 208 VOD.LIŠTA HOR 3M STRIEBOR.</v>
      </c>
      <c r="G341" s="417" t="e">
        <f>+VLOOKUP(A341,#REF!,4,FALSE)</f>
        <v>#REF!</v>
      </c>
      <c r="H341" s="417">
        <v>3000</v>
      </c>
      <c r="I341" s="417" t="str">
        <f>CONCATENATE(H341,"-",J4)</f>
        <v xml:space="preserve">3000-strieborná </v>
      </c>
      <c r="Z341" s="1" t="b">
        <f t="shared" si="7"/>
        <v>1</v>
      </c>
    </row>
    <row r="342" spans="1:26" s="417" customFormat="1" ht="15" customHeight="1" x14ac:dyDescent="0.25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208 VOD.LIŠTA HOR 3M OLIVOVÁ</v>
      </c>
      <c r="F342" s="419" t="str">
        <f>+VLOOKUP(A342,cennik!A:B,2,FALSE)</f>
        <v>SEVROLL 208 VOD.LIŠTA HOR 3M OLIVOVÁ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25">
      <c r="A343" s="421">
        <v>542866</v>
      </c>
      <c r="B343" s="419"/>
      <c r="C343" s="417" t="str">
        <f>CONCATENATE(H343,"-",J5)</f>
        <v>3000-zlatá/mosadz</v>
      </c>
      <c r="D343" s="421">
        <v>542866</v>
      </c>
      <c r="E343" s="419" t="str">
        <f>+VLOOKUP(A343,cennik!A:G,2,FALSE)</f>
        <v>SEVROLL 06815 horná vodiaca lišta 3m zlatá/mosadz</v>
      </c>
      <c r="F343" s="419" t="str">
        <f>+VLOOKUP(A343,cennik!A:B,2,FALSE)</f>
        <v>SEVROLL 06815 horná vodiaca lišta 3m zlatá/mosadz</v>
      </c>
      <c r="G343" s="417" t="e">
        <f>+VLOOKUP(A343,#REF!,4,FALSE)</f>
        <v>#REF!</v>
      </c>
      <c r="H343" s="417">
        <v>3000</v>
      </c>
      <c r="I343" s="417" t="str">
        <f>CONCATENATE(H343,"-",J5)</f>
        <v>3000-zlatá/mosadz</v>
      </c>
      <c r="Z343" s="1" t="b">
        <f t="shared" si="7"/>
        <v>1</v>
      </c>
    </row>
    <row r="344" spans="1:26" s="417" customFormat="1" ht="15" customHeight="1" x14ac:dyDescent="0.25">
      <c r="A344" s="421" t="s">
        <v>25</v>
      </c>
      <c r="B344" s="419"/>
      <c r="C344" s="417" t="str">
        <f>CONCATENATE(H344,"-",J4)</f>
        <v xml:space="preserve">4050-strieborná 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 xml:space="preserve">4050-strieborná </v>
      </c>
      <c r="Z344" s="1" t="b">
        <f t="shared" si="7"/>
        <v>1</v>
      </c>
    </row>
    <row r="345" spans="1:26" s="417" customFormat="1" ht="15" customHeight="1" x14ac:dyDescent="0.25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25">
      <c r="A346" s="421" t="s">
        <v>27</v>
      </c>
      <c r="B346" s="419"/>
      <c r="C346" s="417" t="str">
        <f>CONCATENATE(H346,"-",J5)</f>
        <v>4050-zlatá/mosadz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4050-zlatá/mosadz</v>
      </c>
      <c r="Z346" s="1" t="b">
        <f t="shared" si="7"/>
        <v>1</v>
      </c>
    </row>
    <row r="347" spans="1:26" s="417" customFormat="1" ht="15" customHeight="1" x14ac:dyDescent="0.25">
      <c r="A347" s="421">
        <v>422043</v>
      </c>
      <c r="B347" s="419"/>
      <c r="C347" s="417" t="str">
        <f>CONCATENATE(H347,"-",J17)</f>
        <v>1700-čierna mat</v>
      </c>
      <c r="D347" s="421">
        <v>422043</v>
      </c>
      <c r="E347" s="419" t="str">
        <f>+VLOOKUP(A347,cennik!A:G,2,FALSE)</f>
        <v>SEVROLL 05301 horná vodiaca lišta 1,7m čierna mat</v>
      </c>
      <c r="F347" s="419" t="str">
        <f>+VLOOKUP(A347,cennik!A:B,2,FALSE)</f>
        <v>SEVROLL 05301 horná vodiaca lišta 1,7m čierna mat</v>
      </c>
      <c r="H347" s="417">
        <v>1700</v>
      </c>
      <c r="I347" s="417" t="str">
        <f>CONCATENATE(H347,"-",J17)</f>
        <v>1700-čierna mat</v>
      </c>
      <c r="Z347" s="1" t="b">
        <f t="shared" si="7"/>
        <v>1</v>
      </c>
    </row>
    <row r="348" spans="1:26" s="417" customFormat="1" ht="15" customHeight="1" x14ac:dyDescent="0.25">
      <c r="A348" s="421">
        <v>452608</v>
      </c>
      <c r="B348" s="419"/>
      <c r="C348" s="417" t="str">
        <f>CONCATENATE(H348,"-",J17)</f>
        <v>2350-čierna mat</v>
      </c>
      <c r="D348" s="421">
        <v>452608</v>
      </c>
      <c r="E348" s="419" t="str">
        <f>+VLOOKUP(A348,cennik!A:G,2,FALSE)</f>
        <v>SEVROLL 05302 horná vodiaca lišta 2,35m čierna mat</v>
      </c>
      <c r="F348" s="419" t="str">
        <f>+VLOOKUP(A348,cennik!A:B,2,FALSE)</f>
        <v>SEVROLL 05302 horná vodiaca lišta 2,35m čierna mat</v>
      </c>
      <c r="H348" s="417">
        <v>2350</v>
      </c>
      <c r="I348" s="417" t="str">
        <f>CONCATENATE(H348,"-",J17)</f>
        <v>2350-čierna mat</v>
      </c>
      <c r="Z348" s="1" t="b">
        <f t="shared" si="7"/>
        <v>1</v>
      </c>
    </row>
    <row r="349" spans="1:26" s="417" customFormat="1" ht="15" customHeight="1" x14ac:dyDescent="0.25">
      <c r="A349" s="421">
        <v>452734</v>
      </c>
      <c r="B349" s="419"/>
      <c r="C349" s="417" t="str">
        <f>CONCATENATE(H349,"-",J17)</f>
        <v>3000-čierna mat</v>
      </c>
      <c r="D349" s="421">
        <v>452734</v>
      </c>
      <c r="E349" s="419" t="str">
        <f>+VLOOKUP(A349,cennik!A:G,2,FALSE)</f>
        <v>SEVROLL 03605 horná vodiaca lišta 3m čierna mat</v>
      </c>
      <c r="F349" s="419" t="str">
        <f>+VLOOKUP(A349,cennik!A:B,2,FALSE)</f>
        <v>SEVROLL 03605 horná vodiaca lišta 3m čierna mat</v>
      </c>
      <c r="H349" s="417">
        <v>3000</v>
      </c>
      <c r="I349" s="417" t="str">
        <f>CONCATENATE(H349,"-",J17)</f>
        <v>3000-čierna mat</v>
      </c>
      <c r="Z349" s="1" t="b">
        <f t="shared" si="7"/>
        <v>1</v>
      </c>
    </row>
    <row r="350" spans="1:26" s="417" customFormat="1" ht="15" customHeight="1" x14ac:dyDescent="0.25">
      <c r="A350" s="421">
        <v>119414</v>
      </c>
      <c r="B350" s="419"/>
      <c r="C350" s="417" t="str">
        <f>CONCATENATE(H350,"-",J7)</f>
        <v>1700-oliva kartáčovaná</v>
      </c>
      <c r="D350" s="421">
        <v>119414</v>
      </c>
      <c r="E350" s="419" t="str">
        <f>+VLOOKUP(A350,cennik!A:G,2,FALSE)</f>
        <v>SEVROLL horná vodiaca lišta 1,7m oliva kart</v>
      </c>
      <c r="F350" s="419" t="str">
        <f>+VLOOKUP(A350,cennik!A:B,2,FALSE)</f>
        <v>SEVROLL horná vodiaca lišta 1,7m oliva kart</v>
      </c>
      <c r="G350" s="417" t="e">
        <f>+VLOOKUP(A350,#REF!,4,FALSE)</f>
        <v>#REF!</v>
      </c>
      <c r="H350" s="417">
        <v>1700</v>
      </c>
      <c r="I350" s="417" t="str">
        <f>CONCATENATE(H350,"-",J7)</f>
        <v>1700-oliva kartáčovaná</v>
      </c>
      <c r="Z350" s="1" t="b">
        <f t="shared" si="7"/>
        <v>1</v>
      </c>
    </row>
    <row r="351" spans="1:26" s="417" customFormat="1" ht="15" customHeight="1" x14ac:dyDescent="0.25">
      <c r="A351" s="421">
        <v>119415</v>
      </c>
      <c r="B351" s="419"/>
      <c r="C351" s="417" t="str">
        <f>CONCATENATE(H351,"-",J7)</f>
        <v>2350-oliva kartáčovaná</v>
      </c>
      <c r="D351" s="421">
        <v>119415</v>
      </c>
      <c r="E351" s="419" t="str">
        <f>+VLOOKUP(A351,cennik!A:G,2,FALSE)</f>
        <v>SEVROLL horná vodiaca lišta 2,35m oliva kart</v>
      </c>
      <c r="F351" s="419" t="str">
        <f>+VLOOKUP(A351,cennik!A:B,2,FALSE)</f>
        <v>SEVROLL horná vodiaca lišta 2,35m oliva kart</v>
      </c>
      <c r="G351" s="417" t="e">
        <f>+VLOOKUP(A351,#REF!,4,FALSE)</f>
        <v>#REF!</v>
      </c>
      <c r="H351" s="417">
        <v>2350</v>
      </c>
      <c r="I351" s="417" t="str">
        <f>CONCATENATE(H351,"-",J7)</f>
        <v>2350-oliva kartáčovaná</v>
      </c>
      <c r="Z351" s="1" t="b">
        <f t="shared" si="7"/>
        <v>1</v>
      </c>
    </row>
    <row r="352" spans="1:26" s="417" customFormat="1" ht="15" customHeight="1" x14ac:dyDescent="0.25">
      <c r="A352" s="421">
        <v>119416</v>
      </c>
      <c r="B352" s="419"/>
      <c r="C352" s="417" t="str">
        <f>CONCATENATE(H352,"-",J7)</f>
        <v>3000-oliva kartáčovaná</v>
      </c>
      <c r="D352" s="421">
        <v>119416</v>
      </c>
      <c r="E352" s="419" t="str">
        <f>+VLOOKUP(A352,cennik!A:G,2,FALSE)</f>
        <v>SEVROLL horná vodiaca lišta 3m oliva kartáč.</v>
      </c>
      <c r="F352" s="419" t="str">
        <f>+VLOOKUP(A352,cennik!A:B,2,FALSE)</f>
        <v>SEVROLL horná vodiaca lišta 3m oliva kartáč.</v>
      </c>
      <c r="G352" s="417" t="e">
        <f>+VLOOKUP(A352,#REF!,4,FALSE)</f>
        <v>#REF!</v>
      </c>
      <c r="H352" s="417">
        <v>3000</v>
      </c>
      <c r="I352" s="417" t="str">
        <f>CONCATENATE(H352,"-",J7)</f>
        <v>3000-oliva kartáčovaná</v>
      </c>
      <c r="Z352" s="1" t="b">
        <f t="shared" si="7"/>
        <v>1</v>
      </c>
    </row>
    <row r="353" spans="1:26" s="417" customFormat="1" ht="15" customHeight="1" x14ac:dyDescent="0.25">
      <c r="A353" s="196">
        <v>526496</v>
      </c>
      <c r="B353" s="419"/>
      <c r="C353" s="417" t="str">
        <f>CONCATENATE(H353,"-",J22)</f>
        <v>1700-čierna štrukturálna</v>
      </c>
      <c r="D353" s="196">
        <v>526496</v>
      </c>
      <c r="E353" s="419" t="str">
        <f>+VLOOKUP(A353,cennik!A:G,2,FALSE)</f>
        <v>SEVROLL 06441 horná vodiaca lišta 1,7m čierna štrukturálna</v>
      </c>
      <c r="F353" s="419" t="str">
        <f>+VLOOKUP(A353,cennik!A:B,2,FALSE)</f>
        <v>SEVROLL 06441 horná vodiaca lišta 1,7m čierna štrukturálna</v>
      </c>
      <c r="H353" s="417">
        <v>1700</v>
      </c>
      <c r="I353" s="417" t="str">
        <f>CONCATENATE(H353,"-",J22)</f>
        <v>1700-čierna štrukturálna</v>
      </c>
      <c r="Z353" s="1"/>
    </row>
    <row r="354" spans="1:26" s="417" customFormat="1" ht="15" customHeight="1" x14ac:dyDescent="0.25">
      <c r="A354" s="196">
        <v>526497</v>
      </c>
      <c r="B354" s="419"/>
      <c r="C354" s="417" t="str">
        <f>CONCATENATE(H354,"-",J22)</f>
        <v>2350-čierna štrukturálna</v>
      </c>
      <c r="D354" s="196">
        <v>526497</v>
      </c>
      <c r="E354" s="419" t="str">
        <f>+VLOOKUP(A354,cennik!A:G,2,FALSE)</f>
        <v>SEVROLL 06442 horná vodiaca lišta 2,35m čierna štrukturálna</v>
      </c>
      <c r="F354" s="419" t="str">
        <f>+VLOOKUP(A354,cennik!A:B,2,FALSE)</f>
        <v>SEVROLL 06442 horná vodiaca lišta 2,35m čierna štrukturálna</v>
      </c>
      <c r="H354" s="417">
        <v>2350</v>
      </c>
      <c r="I354" s="417" t="str">
        <f>CONCATENATE(H354,"-",J22)</f>
        <v>2350-čierna štrukturálna</v>
      </c>
      <c r="Z354" s="1"/>
    </row>
    <row r="355" spans="1:26" s="417" customFormat="1" ht="15" customHeight="1" x14ac:dyDescent="0.25">
      <c r="A355" s="196">
        <v>526500</v>
      </c>
      <c r="B355" s="419"/>
      <c r="C355" s="417" t="str">
        <f>CONCATENATE(H355,"-",J22)</f>
        <v>3000-čierna štrukturálna</v>
      </c>
      <c r="D355" s="196">
        <v>526500</v>
      </c>
      <c r="E355" s="419" t="str">
        <f>+VLOOKUP(A355,cennik!A:G,2,FALSE)</f>
        <v>SEVROLL 06124 horná vodiaca lišta 3m čierna štrukturálna</v>
      </c>
      <c r="F355" s="419" t="str">
        <f>+VLOOKUP(A355,cennik!A:B,2,FALSE)</f>
        <v>SEVROLL 06124 horná vodiaca lišta 3m čierna štrukturálna</v>
      </c>
      <c r="H355" s="417">
        <v>3000</v>
      </c>
      <c r="I355" s="417" t="str">
        <f>CONCATENATE(H355,"-",J22)</f>
        <v>3000-čierna štrukturálna</v>
      </c>
      <c r="Z355" s="1"/>
    </row>
    <row r="356" spans="1:26" s="417" customFormat="1" ht="15" customHeight="1" x14ac:dyDescent="0.25">
      <c r="A356" s="421">
        <v>205103</v>
      </c>
      <c r="B356" s="419"/>
      <c r="C356" s="417" t="str">
        <f>CONCATENATE(H356,"-",J8)</f>
        <v>1700-kart. tm. oliva</v>
      </c>
      <c r="D356" s="421">
        <v>205103</v>
      </c>
      <c r="E356" s="419" t="str">
        <f>+VLOOKUP(A356,cennik!A:G,2,FALSE)</f>
        <v>SEVROLL 03100 horná vodiaca lišta 1,7m oliva tmavá kartáčovaná</v>
      </c>
      <c r="F356" s="419" t="str">
        <f>+VLOOKUP(A356,cennik!A:B,2,FALSE)</f>
        <v>SEVROLL 03100 horná vodiaca lišta 1,7m oliva tmavá kartáčovaná</v>
      </c>
      <c r="G356" s="417" t="e">
        <f>+VLOOKUP(A356,#REF!,4,FALSE)</f>
        <v>#REF!</v>
      </c>
      <c r="H356" s="417">
        <v>1700</v>
      </c>
      <c r="I356" s="417" t="str">
        <f>CONCATENATE(H356,"-",J8)</f>
        <v>1700-kart. tm. oliva</v>
      </c>
      <c r="Z356" s="1" t="b">
        <f t="shared" si="7"/>
        <v>1</v>
      </c>
    </row>
    <row r="357" spans="1:26" s="417" customFormat="1" ht="15" customHeight="1" x14ac:dyDescent="0.25">
      <c r="A357" s="421">
        <v>205156</v>
      </c>
      <c r="B357" s="419"/>
      <c r="C357" s="417" t="str">
        <f>CONCATENATE(H357,"-",J8)</f>
        <v>2350-kart. tm. oliva</v>
      </c>
      <c r="D357" s="421">
        <v>205156</v>
      </c>
      <c r="E357" s="419" t="str">
        <f>+VLOOKUP(A357,cennik!A:G,2,FALSE)</f>
        <v>SEVROLL 03101 horná vodiaca lišta 2,35m oliva tmavá kartáčovaná</v>
      </c>
      <c r="F357" s="419" t="str">
        <f>+VLOOKUP(A357,cennik!A:B,2,FALSE)</f>
        <v>SEVROLL 03101 horná vodiaca lišta 2,35m oliva tmavá kartáčovaná</v>
      </c>
      <c r="G357" s="417" t="e">
        <f>+VLOOKUP(A357,#REF!,4,FALSE)</f>
        <v>#REF!</v>
      </c>
      <c r="H357" s="417">
        <v>2350</v>
      </c>
      <c r="I357" s="417" t="str">
        <f>CONCATENATE(H357,"-",J8)</f>
        <v>2350-kart. tm. oliva</v>
      </c>
      <c r="Z357" s="1" t="b">
        <f t="shared" si="7"/>
        <v>1</v>
      </c>
    </row>
    <row r="358" spans="1:26" s="417" customFormat="1" ht="15" customHeight="1" x14ac:dyDescent="0.25">
      <c r="A358" s="421">
        <v>205158</v>
      </c>
      <c r="B358" s="419"/>
      <c r="C358" s="417" t="str">
        <f>CONCATENATE(H358,"-",J8)</f>
        <v>3000-kart. tm. oliva</v>
      </c>
      <c r="D358" s="421">
        <v>205158</v>
      </c>
      <c r="E358" s="419" t="str">
        <f>+VLOOKUP(A358,cennik!A:G,2,FALSE)</f>
        <v>SEVROLL 03102 horná vodiaca lišta 3m oliva tmavá kartáčovaná</v>
      </c>
      <c r="F358" s="419" t="str">
        <f>+VLOOKUP(A358,cennik!A:B,2,FALSE)</f>
        <v>SEVROLL 03102 horná vodiaca lišta 3m oliva tmavá kartáčovaná</v>
      </c>
      <c r="G358" s="417" t="e">
        <f>+VLOOKUP(A358,#REF!,4,FALSE)</f>
        <v>#REF!</v>
      </c>
      <c r="H358" s="417">
        <v>3000</v>
      </c>
      <c r="I358" s="417" t="str">
        <f>CONCATENATE(H358,"-",J8)</f>
        <v>3000-kart. tm. oliva</v>
      </c>
      <c r="Z358" s="1" t="b">
        <f t="shared" si="7"/>
        <v>1</v>
      </c>
    </row>
    <row r="359" spans="1:26" s="417" customFormat="1" ht="15" customHeight="1" x14ac:dyDescent="0.25">
      <c r="A359" s="421">
        <v>205105</v>
      </c>
      <c r="B359" s="419"/>
      <c r="C359" s="417" t="str">
        <f>CONCATENATE(H359,"-",J9)</f>
        <v>1700-kart. čierna</v>
      </c>
      <c r="D359" s="421">
        <v>205105</v>
      </c>
      <c r="E359" s="419" t="str">
        <f>+VLOOKUP(A359,cennik!A:G,2,FALSE)</f>
        <v>SEVROLL horná vodiaca lišta 1,7m čierna kartáčovaná</v>
      </c>
      <c r="F359" s="419" t="str">
        <f>+VLOOKUP(A359,cennik!A:B,2,FALSE)</f>
        <v>SEVROLL horná vodiaca lišta 1,7m čierna kartáčovaná</v>
      </c>
      <c r="H359" s="417">
        <v>1700</v>
      </c>
      <c r="I359" s="417" t="str">
        <f>CONCATENATE(H359,"-",J9)</f>
        <v>1700-kart. čierna</v>
      </c>
      <c r="Z359" s="1" t="b">
        <f t="shared" si="7"/>
        <v>1</v>
      </c>
    </row>
    <row r="360" spans="1:26" s="417" customFormat="1" ht="15" customHeight="1" x14ac:dyDescent="0.25">
      <c r="A360" s="421">
        <v>205157</v>
      </c>
      <c r="B360" s="419"/>
      <c r="C360" s="417" t="str">
        <f>CONCATENATE(H360,"-",J9)</f>
        <v>2350-kart. čierna</v>
      </c>
      <c r="D360" s="421">
        <v>205157</v>
      </c>
      <c r="E360" s="419" t="str">
        <f>+VLOOKUP(A360,cennik!A:G,2,FALSE)</f>
        <v>SEVROLL VODIACA LIŠTA 2,35M čierna KARTÁČ</v>
      </c>
      <c r="F360" s="419" t="str">
        <f>+VLOOKUP(A360,cennik!A:B,2,FALSE)</f>
        <v>SEVROLL VODIACA LIŠTA 2,35M čierna KARTÁČ</v>
      </c>
      <c r="H360" s="417">
        <v>2350</v>
      </c>
      <c r="I360" s="417" t="str">
        <f>CONCATENATE(H360,"-",J9)</f>
        <v>2350-kart. čierna</v>
      </c>
      <c r="Z360" s="1" t="b">
        <f t="shared" si="7"/>
        <v>1</v>
      </c>
    </row>
    <row r="361" spans="1:26" s="417" customFormat="1" ht="15" customHeight="1" x14ac:dyDescent="0.25">
      <c r="A361" s="421">
        <v>205159</v>
      </c>
      <c r="B361" s="419"/>
      <c r="C361" s="417" t="str">
        <f>CONCATENATE(H361,"-",J9)</f>
        <v>3000-kart. čierna</v>
      </c>
      <c r="D361" s="421">
        <v>205159</v>
      </c>
      <c r="E361" s="419" t="str">
        <f>+VLOOKUP(A361,cennik!A:G,2,FALSE)</f>
        <v>SEVROLL VODIACA LIŠTA 3M čierna KARTÁČ.</v>
      </c>
      <c r="F361" s="419" t="str">
        <f>+VLOOKUP(A361,cennik!A:B,2,FALSE)</f>
        <v>SEVROLL VODIACA LIŠTA 3M čierna KARTÁČ.</v>
      </c>
      <c r="H361" s="417">
        <v>3000</v>
      </c>
      <c r="I361" s="417" t="str">
        <f>CONCATENATE(H361,"-",J9)</f>
        <v>3000-kart. čierna</v>
      </c>
      <c r="Z361" s="1" t="b">
        <f t="shared" si="7"/>
        <v>1</v>
      </c>
    </row>
    <row r="362" spans="1:26" s="417" customFormat="1" ht="15" customHeight="1" x14ac:dyDescent="0.25">
      <c r="A362" s="421">
        <v>276737</v>
      </c>
      <c r="B362" s="419"/>
      <c r="C362" s="417" t="str">
        <f>CONCATENATE(H362,"-",J15)</f>
        <v>1700-biela lesk</v>
      </c>
      <c r="D362" s="421">
        <v>276737</v>
      </c>
      <c r="E362" s="419" t="str">
        <f>+VLOOKUP(A362,cennik!A:G,2,FALSE)</f>
        <v>SEVROLL 04064 horná vodiaca lišta 1,7m biela lesk</v>
      </c>
      <c r="F362" s="419" t="str">
        <f>+VLOOKUP(A362,cennik!A:B,2,FALSE)</f>
        <v>SEVROLL 04064 horná vodiaca lišta 1,7m biela lesk</v>
      </c>
      <c r="H362" s="417">
        <v>1700</v>
      </c>
      <c r="I362" s="417" t="str">
        <f>CONCATENATE(H362,"-",J15)</f>
        <v>1700-biela lesk</v>
      </c>
      <c r="Z362" s="1" t="b">
        <f t="shared" si="7"/>
        <v>1</v>
      </c>
    </row>
    <row r="363" spans="1:26" s="417" customFormat="1" ht="15" customHeight="1" x14ac:dyDescent="0.25">
      <c r="A363" s="421">
        <v>267944</v>
      </c>
      <c r="B363" s="419"/>
      <c r="C363" s="417" t="str">
        <f>CONCATENATE(H363,"-",J15)</f>
        <v>2350-biela lesk</v>
      </c>
      <c r="D363" s="421">
        <v>267944</v>
      </c>
      <c r="E363" s="419" t="str">
        <f>+VLOOKUP(A363,cennik!A:G,2,FALSE)</f>
        <v>SEVROLL 04065 horná vodiaca lišta 2,35m biela lesk</v>
      </c>
      <c r="F363" s="419" t="str">
        <f>+VLOOKUP(A363,cennik!A:B,2,FALSE)</f>
        <v>SEVROLL 04065 horná vodiaca lišta 2,35m biela lesk</v>
      </c>
      <c r="H363" s="417">
        <v>2350</v>
      </c>
      <c r="I363" s="417" t="str">
        <f>CONCATENATE(H363,"-",J15)</f>
        <v>2350-biela lesk</v>
      </c>
      <c r="Z363" s="1" t="b">
        <f t="shared" si="7"/>
        <v>1</v>
      </c>
    </row>
    <row r="364" spans="1:26" s="417" customFormat="1" ht="15" customHeight="1" x14ac:dyDescent="0.25">
      <c r="A364" s="421">
        <v>265066</v>
      </c>
      <c r="B364" s="419"/>
      <c r="C364" s="417" t="str">
        <f>CONCATENATE(H364,"-",J15)</f>
        <v>3000-biela lesk</v>
      </c>
      <c r="D364" s="421">
        <v>265066</v>
      </c>
      <c r="E364" s="419" t="str">
        <f>+VLOOKUP(A364,cennik!A:G,2,FALSE)</f>
        <v>SEVROLL 00169 horná vodiaca lišta 3m biela lesk</v>
      </c>
      <c r="F364" s="419" t="str">
        <f>+VLOOKUP(A364,cennik!A:B,2,FALSE)</f>
        <v>SEVROLL 00169 horná vodiaca lišta 3m biela lesk</v>
      </c>
      <c r="H364" s="417">
        <v>3000</v>
      </c>
      <c r="I364" s="417" t="str">
        <f>CONCATENATE(H364,"-",J15)</f>
        <v>3000-biela lesk</v>
      </c>
      <c r="Z364" s="1" t="b">
        <f t="shared" si="7"/>
        <v>1</v>
      </c>
    </row>
    <row r="365" spans="1:26" s="417" customFormat="1" ht="15" customHeight="1" x14ac:dyDescent="0.25">
      <c r="A365" s="421">
        <v>278058</v>
      </c>
      <c r="B365" s="419"/>
      <c r="C365" s="417" t="str">
        <f>CONCATENATE(H365,"-",J4)</f>
        <v xml:space="preserve">3000-strieborná </v>
      </c>
      <c r="D365" s="421">
        <v>278058</v>
      </c>
      <c r="E365" s="419" t="str">
        <f>+VLOOKUP(A365,cennik!A:G,2,FALSE)</f>
        <v>SEVROLL 04096 Pax horná vodiaca lišta 3m strieborná</v>
      </c>
      <c r="F365" s="419" t="str">
        <f>+VLOOKUP(A365,cennik!A:B,2,FALSE)</f>
        <v>SEVROLL 04096 Pax horná vodiaca lišta 3m strieborná</v>
      </c>
      <c r="H365" s="417">
        <v>3000</v>
      </c>
      <c r="I365" s="417" t="str">
        <f>CONCATENATE(H365,"-",J4)</f>
        <v xml:space="preserve">3000-strieborná </v>
      </c>
      <c r="Z365" s="1" t="b">
        <f t="shared" ref="Z365:Z437" si="8">A365=D365</f>
        <v>1</v>
      </c>
    </row>
    <row r="366" spans="1:26" s="417" customFormat="1" ht="15" customHeight="1" x14ac:dyDescent="0.25">
      <c r="A366" s="421">
        <v>284525</v>
      </c>
      <c r="B366" s="419"/>
      <c r="C366" s="417" t="str">
        <f>CONCATENATE(H366,"-",J15)</f>
        <v>3000-biela lesk</v>
      </c>
      <c r="D366" s="421">
        <v>284525</v>
      </c>
      <c r="E366" s="419" t="str">
        <f>+VLOOKUP(A366,cennik!A:G,2,FALSE)</f>
        <v>SEVROLL 04100 Pax horná vodiaca lišta 3m biela lesk</v>
      </c>
      <c r="F366" s="419" t="str">
        <f>+VLOOKUP(A366,cennik!A:B,2,FALSE)</f>
        <v>SEVROLL 04100 Pax horná vodiaca lišta 3m biela lesk</v>
      </c>
      <c r="H366" s="417">
        <v>3000</v>
      </c>
      <c r="I366" s="417" t="str">
        <f>CONCATENATE(H366,"-",J15)</f>
        <v>3000-biela lesk</v>
      </c>
      <c r="Z366" s="1" t="b">
        <f t="shared" si="8"/>
        <v>1</v>
      </c>
    </row>
    <row r="367" spans="1:26" s="417" customFormat="1" ht="15" customHeight="1" x14ac:dyDescent="0.25">
      <c r="A367" s="418">
        <v>405377</v>
      </c>
      <c r="C367" s="417" t="str">
        <f>CONCATENATE(H367,"-",J16)</f>
        <v>1700-čierna lesk</v>
      </c>
      <c r="D367" s="418">
        <v>405377</v>
      </c>
      <c r="E367" s="419" t="str">
        <f>+VLOOKUP(A367,cennik!A:G,2,FALSE)</f>
        <v>SEVROLL 05149 horná vodiaca lišta 1,7m čierna lesk</v>
      </c>
      <c r="F367" s="419" t="str">
        <f>+VLOOKUP(A367,cennik!A:B,2,FALSE)</f>
        <v>SEVROLL 05149 horná vodiaca lišta 1,7m čierna lesk</v>
      </c>
      <c r="H367" s="417">
        <v>1700</v>
      </c>
      <c r="I367" s="417" t="str">
        <f>CONCATENATE(H367,"-",J16)</f>
        <v>1700-čierna lesk</v>
      </c>
      <c r="Z367" s="1" t="b">
        <f t="shared" si="8"/>
        <v>1</v>
      </c>
    </row>
    <row r="368" spans="1:26" s="417" customFormat="1" ht="15" customHeight="1" x14ac:dyDescent="0.25">
      <c r="A368" s="418">
        <v>405379</v>
      </c>
      <c r="C368" s="417" t="str">
        <f>CONCATENATE(H368,"-",J16)</f>
        <v>2350-čierna lesk</v>
      </c>
      <c r="D368" s="418">
        <v>405379</v>
      </c>
      <c r="E368" s="419" t="str">
        <f>+VLOOKUP(A368,cennik!A:G,2,FALSE)</f>
        <v>SEVROLL 05150 horná vodiaca lišta 2,35m černa lesk</v>
      </c>
      <c r="F368" s="419" t="str">
        <f>+VLOOKUP(A368,cennik!A:B,2,FALSE)</f>
        <v>SEVROLL 05150 horná vodiaca lišta 2,35m černa lesk</v>
      </c>
      <c r="H368" s="417">
        <v>2350</v>
      </c>
      <c r="I368" s="417" t="str">
        <f>CONCATENATE(H368,"-",J16)</f>
        <v>2350-čierna lesk</v>
      </c>
      <c r="Z368" s="1" t="b">
        <f t="shared" si="8"/>
        <v>1</v>
      </c>
    </row>
    <row r="369" spans="1:26" s="417" customFormat="1" ht="15" customHeight="1" x14ac:dyDescent="0.25">
      <c r="A369" s="418">
        <v>405382</v>
      </c>
      <c r="C369" s="417" t="str">
        <f>CONCATENATE(H369,"-",J16)</f>
        <v>3000-čierna lesk</v>
      </c>
      <c r="D369" s="418">
        <v>405382</v>
      </c>
      <c r="E369" s="419" t="str">
        <f>+VLOOKUP(A369,cennik!A:G,2,FALSE)</f>
        <v>SEVROLL 05184 horná vodiaca lišta 3m čierna lesk</v>
      </c>
      <c r="F369" s="419" t="str">
        <f>+VLOOKUP(A369,cennik!A:B,2,FALSE)</f>
        <v>SEVROLL 05184 horná vodiaca lišta 3m čierna lesk</v>
      </c>
      <c r="H369" s="417">
        <v>3000</v>
      </c>
      <c r="I369" s="417" t="str">
        <f>CONCATENATE(H369,"-",J16)</f>
        <v>3000-čierna lesk</v>
      </c>
      <c r="Z369" s="1" t="b">
        <f t="shared" si="8"/>
        <v>1</v>
      </c>
    </row>
    <row r="370" spans="1:26" s="417" customFormat="1" ht="15" customHeight="1" x14ac:dyDescent="0.25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horná vodiaca lišta 1,7m grafit</v>
      </c>
      <c r="F370" s="419" t="str">
        <f>+VLOOKUP(A370,cennik!A:B,2,FALSE)</f>
        <v>SEVROLL 06039 horná vodiaca lišta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25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horná vod.lišta 2,35m grafit</v>
      </c>
      <c r="F371" s="419" t="str">
        <f>+VLOOKUP(A371,cennik!A:B,2,FALSE)</f>
        <v>SEVROLL 06040 horná vod.lišta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25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horná vodiaca lišta 3m grafit</v>
      </c>
      <c r="F372" s="419" t="str">
        <f>+VLOOKUP(A372,cennik!A:B,2,FALSE)</f>
        <v>SEVROLL 05966 horná vodiaca lišta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25">
      <c r="A373" s="418">
        <v>497670</v>
      </c>
      <c r="C373" s="417" t="str">
        <f>CONCATENATE(H373,"-",J18)</f>
        <v>1700-biela mat</v>
      </c>
      <c r="D373" s="418">
        <v>497670</v>
      </c>
      <c r="E373" s="419" t="str">
        <f>+VLOOKUP(A373,cennik!A:G,2,FALSE)</f>
        <v>SEVROLL 05942 horná vodiaca lišta 1,7m biela mat</v>
      </c>
      <c r="F373" s="419" t="str">
        <f>+VLOOKUP(A373,cennik!A:B,2,FALSE)</f>
        <v>SEVROLL 05942 horná vodiaca lišta 1,7m biela mat</v>
      </c>
      <c r="H373" s="417">
        <v>1700</v>
      </c>
      <c r="I373" s="417" t="str">
        <f>CONCATENATE(H373,"-",J18)</f>
        <v>1700-biela mat</v>
      </c>
      <c r="Z373" s="1"/>
    </row>
    <row r="374" spans="1:26" s="417" customFormat="1" ht="15" customHeight="1" x14ac:dyDescent="0.25">
      <c r="A374" s="418">
        <v>497672</v>
      </c>
      <c r="C374" s="417" t="str">
        <f>CONCATENATE(H374,"-",J18)</f>
        <v>2350-biela mat</v>
      </c>
      <c r="D374" s="418">
        <v>497672</v>
      </c>
      <c r="E374" s="419" t="str">
        <f>+VLOOKUP(A374,cennik!A:G,2,FALSE)</f>
        <v>SEVROLL 05943 horná vodiaca lišta 2,35m biela mat</v>
      </c>
      <c r="F374" s="419" t="str">
        <f>+VLOOKUP(A374,cennik!A:B,2,FALSE)</f>
        <v>SEVROLL 05943 horná vodiaca lišta 2,35m biela mat</v>
      </c>
      <c r="H374" s="417">
        <v>2350</v>
      </c>
      <c r="I374" s="417" t="str">
        <f>CONCATENATE(H374,"-",J18)</f>
        <v>2350-biela mat</v>
      </c>
      <c r="Z374" s="1"/>
    </row>
    <row r="375" spans="1:26" s="417" customFormat="1" ht="15" customHeight="1" x14ac:dyDescent="0.25">
      <c r="A375" s="418">
        <v>497673</v>
      </c>
      <c r="C375" s="417" t="str">
        <f>CONCATENATE(H375,"-",J18)</f>
        <v>3000-biela mat</v>
      </c>
      <c r="D375" s="418">
        <v>497673</v>
      </c>
      <c r="E375" s="419" t="str">
        <f>+VLOOKUP(A375,cennik!A:G,2,FALSE)</f>
        <v>SEVROLL 00169 horná vodiaca lišta 3m biela mat</v>
      </c>
      <c r="F375" s="419" t="str">
        <f>+VLOOKUP(A375,cennik!A:B,2,FALSE)</f>
        <v>SEVROLL 00169 horná vodiaca lišta 3m biela mat</v>
      </c>
      <c r="H375" s="417">
        <v>3000</v>
      </c>
      <c r="I375" s="417" t="str">
        <f>CONCATENATE(H375,"-",J18)</f>
        <v>3000-biela mat</v>
      </c>
      <c r="Z375" s="1"/>
    </row>
    <row r="376" spans="1:26" s="417" customFormat="1" ht="15" customHeight="1" x14ac:dyDescent="0.25">
      <c r="A376" s="417">
        <v>422043</v>
      </c>
      <c r="C376" s="417" t="str">
        <f>CONCATENATE(H376,"-",J17)</f>
        <v>1700-čierna mat</v>
      </c>
      <c r="D376" s="417">
        <v>422043</v>
      </c>
      <c r="E376" s="419" t="str">
        <f>+VLOOKUP(A376,cennik!A:G,2,FALSE)</f>
        <v>SEVROLL 05301 horná vodiaca lišta 1,7m čierna mat</v>
      </c>
      <c r="F376" s="419" t="str">
        <f>+VLOOKUP(A376,cennik!A:B,2,FALSE)</f>
        <v>SEVROLL 05301 horná vodiaca lišta 1,7m čierna mat</v>
      </c>
      <c r="H376" s="417">
        <v>1700</v>
      </c>
      <c r="I376" s="417" t="str">
        <f>CONCATENATE(H376,"-",J17)</f>
        <v>1700-čierna mat</v>
      </c>
      <c r="Z376" s="1" t="b">
        <f t="shared" si="8"/>
        <v>1</v>
      </c>
    </row>
    <row r="377" spans="1:26" s="417" customFormat="1" ht="15" customHeight="1" x14ac:dyDescent="0.25">
      <c r="A377" s="417">
        <v>452608</v>
      </c>
      <c r="C377" s="417" t="str">
        <f>CONCATENATE(H377,"-",J17)</f>
        <v>2350-čierna mat</v>
      </c>
      <c r="D377" s="417">
        <v>452608</v>
      </c>
      <c r="E377" s="419" t="str">
        <f>+VLOOKUP(A377,cennik!A:G,2,FALSE)</f>
        <v>SEVROLL 05302 horná vodiaca lišta 2,35m čierna mat</v>
      </c>
      <c r="F377" s="419" t="str">
        <f>+VLOOKUP(A377,cennik!A:B,2,FALSE)</f>
        <v>SEVROLL 05302 horná vodiaca lišta 2,35m čierna mat</v>
      </c>
      <c r="H377" s="417">
        <v>2350</v>
      </c>
      <c r="I377" s="417" t="str">
        <f>CONCATENATE(H377,"-",J17)</f>
        <v>2350-čierna mat</v>
      </c>
      <c r="Z377" s="1" t="b">
        <f t="shared" si="8"/>
        <v>1</v>
      </c>
    </row>
    <row r="378" spans="1:26" ht="15" customHeight="1" x14ac:dyDescent="0.25">
      <c r="A378" s="418">
        <v>452734</v>
      </c>
      <c r="B378" s="417"/>
      <c r="C378" s="417" t="str">
        <f>CONCATENATE(H378,"-",J17)</f>
        <v>3000-čierna mat</v>
      </c>
      <c r="D378" s="418">
        <v>452734</v>
      </c>
      <c r="E378" s="419" t="str">
        <f>+VLOOKUP(A378,cennik!A:G,2,FALSE)</f>
        <v>SEVROLL 03605 horná vodiaca lišta 3m čierna mat</v>
      </c>
      <c r="F378" s="419" t="str">
        <f>+VLOOKUP(A378,cennik!A:B,2,FALSE)</f>
        <v>SEVROLL 03605 horná vodiaca lišta 3m čierna mat</v>
      </c>
      <c r="G378" s="417"/>
      <c r="H378" s="417">
        <v>3000</v>
      </c>
      <c r="I378" s="417" t="str">
        <f>CONCATENATE(H378,"-",J17)</f>
        <v>3000-čierna mat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7"/>
      <c r="C379" s="417" t="str">
        <f>CONCATENATE(H379,"-",J22)</f>
        <v>1700-čierna štrukturálna</v>
      </c>
      <c r="D379" s="196">
        <v>526496</v>
      </c>
      <c r="E379" s="419" t="str">
        <f>+VLOOKUP(A379,cennik!A:G,2,FALSE)</f>
        <v>SEVROLL 06441 horná vodiaca lišta 1,7m čierna štrukturálna</v>
      </c>
      <c r="F379" s="419" t="str">
        <f>+VLOOKUP(A379,cennik!A:B,2,FALSE)</f>
        <v>SEVROLL 06441 horná vodiaca lišta 1,7m čierna štrukturálna</v>
      </c>
      <c r="G379" s="417"/>
      <c r="H379" s="417">
        <v>1700</v>
      </c>
      <c r="I379" s="417" t="str">
        <f>CONCATENATE(H379,"-",J22)</f>
        <v>1700-čierna štrukturálna</v>
      </c>
    </row>
    <row r="380" spans="1:26" ht="15" customHeight="1" x14ac:dyDescent="0.25">
      <c r="A380" s="196">
        <v>526497</v>
      </c>
      <c r="B380" s="417"/>
      <c r="C380" s="417" t="str">
        <f>CONCATENATE(H380,"-",J22)</f>
        <v>2350-čierna štrukturálna</v>
      </c>
      <c r="D380" s="196">
        <v>526497</v>
      </c>
      <c r="E380" s="419" t="str">
        <f>+VLOOKUP(A380,cennik!A:G,2,FALSE)</f>
        <v>SEVROLL 06442 horná vodiaca lišta 2,35m čierna štrukturálna</v>
      </c>
      <c r="F380" s="419" t="str">
        <f>+VLOOKUP(A380,cennik!A:B,2,FALSE)</f>
        <v>SEVROLL 06442 horná vodiaca lišta 2,35m čierna štrukturálna</v>
      </c>
      <c r="G380" s="417"/>
      <c r="H380" s="417">
        <v>2350</v>
      </c>
      <c r="I380" s="417" t="str">
        <f>CONCATENATE(H380,"-",J22)</f>
        <v>2350-čierna štrukturálna</v>
      </c>
    </row>
    <row r="381" spans="1:26" ht="15" customHeight="1" x14ac:dyDescent="0.25">
      <c r="A381" s="196">
        <v>526500</v>
      </c>
      <c r="B381" s="417"/>
      <c r="C381" s="417" t="str">
        <f>CONCATENATE(H381,"-",J22)</f>
        <v>3000-čierna štrukturálna</v>
      </c>
      <c r="D381" s="196">
        <v>526500</v>
      </c>
      <c r="E381" s="419" t="str">
        <f>+VLOOKUP(A381,cennik!A:G,2,FALSE)</f>
        <v>SEVROLL 06124 horná vodiaca lišta 3m čierna štrukturálna</v>
      </c>
      <c r="F381" s="419" t="str">
        <f>+VLOOKUP(A381,cennik!A:B,2,FALSE)</f>
        <v>SEVROLL 06124 horná vodiaca lišta 3m čierna štrukturálna</v>
      </c>
      <c r="G381" s="417"/>
      <c r="H381" s="417">
        <v>3000</v>
      </c>
      <c r="I381" s="417" t="str">
        <f>CONCATENATE(H381,"-",J22)</f>
        <v>3000-čierna štrukturálna</v>
      </c>
    </row>
    <row r="382" spans="1:26" ht="15" customHeight="1" x14ac:dyDescent="0.25">
      <c r="A382" s="2">
        <v>452735</v>
      </c>
      <c r="C382" s="1" t="str">
        <f>CONCATENATE(H382,"-",J17)</f>
        <v>3000-čierna mat</v>
      </c>
      <c r="D382" s="2">
        <v>452735</v>
      </c>
      <c r="E382" s="429" t="str">
        <f>+VLOOKUP(A382,cennik!A:G,2,FALSE)</f>
        <v>SEVROLL 05324 Pax horná vodiaca lišta 3m čierna mat</v>
      </c>
      <c r="F382" s="48" t="str">
        <f>+VLOOKUP(A382,cennik!A:B,2,FALSE)</f>
        <v>SEVROLL 05324 Pax horná vodiaca lišta 3m čierna mat</v>
      </c>
      <c r="H382" s="1">
        <v>3000</v>
      </c>
      <c r="I382" s="1" t="str">
        <f>CONCATENATE(H382,"-",J17)</f>
        <v>3000-čierna mat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 xml:space="preserve">1500-strieborná </v>
      </c>
      <c r="D384" s="49">
        <v>224146</v>
      </c>
      <c r="E384" s="48" t="str">
        <f>+VLOOKUP(A384,cennik!A:G,2,FALSE)</f>
        <v>SEVROLL horná vodiaca lišta Simple/Blue 1,5m( pre lamino 10mm)strieborná</v>
      </c>
      <c r="F384" s="48" t="str">
        <f>+VLOOKUP(A384,cennik!A:B,2,FALSE)</f>
        <v>SEVROLL horná vodiaca lišta Simple/Blue 1,5m( pre lamino 10mm)strieborná</v>
      </c>
      <c r="H384" s="1">
        <v>1500</v>
      </c>
      <c r="I384" s="1" t="str">
        <f>CONCATENATE(H384,"-",J4)</f>
        <v xml:space="preserve">1500-strieborná 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 xml:space="preserve">2000-strieborná </v>
      </c>
      <c r="D385" s="49">
        <v>224147</v>
      </c>
      <c r="E385" s="48" t="str">
        <f>+VLOOKUP(A385,cennik!A:G,2,FALSE)</f>
        <v>SEVROLL horná vodiaca lišta Simple/Blue 2m(pre lamino 10mm)strieborná</v>
      </c>
      <c r="F385" s="48" t="str">
        <f>+VLOOKUP(A385,cennik!A:B,2,FALSE)</f>
        <v>SEVROLL horná vodiaca lišta Simple/Blue 2m(pre lamino 10mm)strieborná</v>
      </c>
      <c r="H385" s="1">
        <v>2000</v>
      </c>
      <c r="I385" s="1" t="str">
        <f>CONCATENATE(H385,"-",J4)</f>
        <v xml:space="preserve">2000-strieborná 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 xml:space="preserve">3000-strieborná </v>
      </c>
      <c r="D386" s="49">
        <v>222573</v>
      </c>
      <c r="E386" s="48" t="str">
        <f>+VLOOKUP(A386,cennik!A:G,2,FALSE)</f>
        <v>SEVROLL horná vodiaca lišta Simple/Blue 3m(pre lamino 10mm)strieborná</v>
      </c>
      <c r="F386" s="48" t="str">
        <f>+VLOOKUP(A386,cennik!A:B,2,FALSE)</f>
        <v>SEVROLL horná vodiaca lišta Simple/Blue 3m(pre lamino 10mm)strieborná</v>
      </c>
      <c r="H386" s="1">
        <v>3000</v>
      </c>
      <c r="I386" s="1" t="str">
        <f>CONCATENATE(H386,"-",J4)</f>
        <v xml:space="preserve">3000-strieborná 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horná vodiaca lišta Simple/Blue 1,5m (pre lamino 10mm) oliva</v>
      </c>
      <c r="F387" s="48" t="str">
        <f>+VLOOKUP(A387,cennik!A:B,2,FALSE)</f>
        <v>SEVROLL 03758 horná vodiaca lišta Simple/Blue 1,5m (pre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horná vodiaca lišta Simple/Blue 2m (pre lamino 10mm) oliva</v>
      </c>
      <c r="F388" s="48" t="str">
        <f>+VLOOKUP(A388,cennik!A:B,2,FALSE)</f>
        <v>SEVROLL 03759 horná vodiaca lišta Simple/Blue 2m (pre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horná vodiaca lišta Simple/Blue 3m (pre lamino 10mm) oliva</v>
      </c>
      <c r="F389" s="48" t="str">
        <f>+VLOOKUP(A389,cennik!A:B,2,FALSE)</f>
        <v>SEVROLL horná vodiaca lišta Simple/Blue 3m (pre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 xml:space="preserve">1500-strieborná </v>
      </c>
      <c r="D391" s="49">
        <v>224131</v>
      </c>
      <c r="E391" s="48" t="str">
        <f>+VLOOKUP(A391,cennik!A:G,2,FALSE)</f>
        <v>SEVROLL 04460 horná vodiaca lišta Simple/Blue 1,5m (pre lamino 18mm) strieborná</v>
      </c>
      <c r="F391" s="48" t="str">
        <f>+VLOOKUP(A391,cennik!A:B,2,FALSE)</f>
        <v>SEVROLL 04460 horná vodiaca lišta Simple/Blue 1,5m (pre lamino 18mm) strieborná</v>
      </c>
      <c r="H391" s="1">
        <v>1500</v>
      </c>
      <c r="I391" s="1" t="str">
        <f>CONCATENATE(H391,"-",J4)</f>
        <v xml:space="preserve">1500-strieborná 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 xml:space="preserve">2000-strieborná </v>
      </c>
      <c r="D392" s="49">
        <v>224132</v>
      </c>
      <c r="E392" s="48" t="str">
        <f>+VLOOKUP(A392,cennik!A:G,2,FALSE)</f>
        <v>SEVROLL 04461 horná vodiaca lišta Simple/Blue 2m (pre lamino 18mm) strieborná</v>
      </c>
      <c r="F392" s="48" t="str">
        <f>+VLOOKUP(A392,cennik!A:B,2,FALSE)</f>
        <v>SEVROLL 04461 horná vodiaca lišta Simple/Blue 2m (pre lamino 18mm) strieborná</v>
      </c>
      <c r="H392" s="1">
        <v>2000</v>
      </c>
      <c r="I392" s="1" t="str">
        <f>CONCATENATE(H392,"-",J4)</f>
        <v xml:space="preserve">2000-strieborná 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 xml:space="preserve">3000-strieborná </v>
      </c>
      <c r="D393" s="49">
        <v>222571</v>
      </c>
      <c r="E393" s="48" t="str">
        <f>+VLOOKUP(A393,cennik!A:G,2,FALSE)</f>
        <v>SEVROLL 04463 horná vodiaca lišta Simple/Blue 3m (pre lamino 18mm) strieborná</v>
      </c>
      <c r="F393" s="48" t="str">
        <f>+VLOOKUP(A393,cennik!A:B,2,FALSE)</f>
        <v>SEVROLL 04463 horná vodiaca lišta Simple/Blue 3m (pre lamino 18mm) strieborná</v>
      </c>
      <c r="H393" s="1">
        <v>3000</v>
      </c>
      <c r="I393" s="1" t="str">
        <f>CONCATENATE(H393,"-",J4)</f>
        <v xml:space="preserve">3000-strieborná </v>
      </c>
      <c r="Z393" s="1" t="b">
        <f t="shared" si="8"/>
        <v>1</v>
      </c>
    </row>
    <row r="394" spans="1:26" ht="15" customHeight="1" x14ac:dyDescent="0.25">
      <c r="A394" s="2">
        <v>488237</v>
      </c>
      <c r="B394" s="445"/>
      <c r="C394" s="1" t="str">
        <f>CONCATENATE(H394,"-",J17)</f>
        <v>1500-čierna mat</v>
      </c>
      <c r="D394" s="2">
        <v>488237</v>
      </c>
      <c r="E394" s="48" t="str">
        <f>+VLOOKUP(A394,cennik!A:G,2,FALSE)</f>
        <v>SEVROLL 05749 horná vodiaca lišta Simple/Blue 2m (pre lamino 18mm) čierna mat</v>
      </c>
      <c r="F394" s="48" t="str">
        <f>+VLOOKUP(A394,cennik!A:B,2,FALSE)</f>
        <v>SEVROLL 05749 horná vodiaca lišta Simple/Blue 2m (pre lamino 18mm) čierna mat</v>
      </c>
      <c r="H394" s="1">
        <v>1500</v>
      </c>
      <c r="I394" s="1" t="str">
        <f>CONCATENATE(H394,"-",J17)</f>
        <v>1500-čierna mat</v>
      </c>
      <c r="Z394" s="1" t="b">
        <f t="shared" si="8"/>
        <v>1</v>
      </c>
    </row>
    <row r="395" spans="1:26" ht="15" customHeight="1" x14ac:dyDescent="0.25">
      <c r="A395" s="2">
        <v>488237</v>
      </c>
      <c r="B395" s="445"/>
      <c r="C395" s="1" t="str">
        <f>CONCATENATE(H395,"-",J17)</f>
        <v>2000-čierna mat</v>
      </c>
      <c r="D395" s="2">
        <v>488237</v>
      </c>
      <c r="E395" s="48" t="str">
        <f>+VLOOKUP(A395,cennik!A:G,2,FALSE)</f>
        <v>SEVROLL 05749 horná vodiaca lišta Simple/Blue 2m (pre lamino 18mm) čierna mat</v>
      </c>
      <c r="F395" s="48" t="str">
        <f>+VLOOKUP(A395,cennik!A:B,2,FALSE)</f>
        <v>SEVROLL 05749 horná vodiaca lišta Simple/Blue 2m (pre lamino 18mm) čierna mat</v>
      </c>
      <c r="H395" s="1">
        <v>2000</v>
      </c>
      <c r="I395" s="1" t="str">
        <f>CONCATENATE(H395,"-",J17)</f>
        <v>2000-čierna mat</v>
      </c>
      <c r="Z395" s="1" t="b">
        <f t="shared" si="8"/>
        <v>1</v>
      </c>
    </row>
    <row r="396" spans="1:26" ht="15" customHeight="1" x14ac:dyDescent="0.25">
      <c r="A396" s="2">
        <v>488238</v>
      </c>
      <c r="B396" s="445"/>
      <c r="C396" s="1" t="str">
        <f>CONCATENATE(H396,"-",J17)</f>
        <v>3000-čierna mat</v>
      </c>
      <c r="D396" s="2">
        <v>488238</v>
      </c>
      <c r="E396" s="48" t="str">
        <f>+VLOOKUP(A396,cennik!A:G,2,FALSE)</f>
        <v>SEVROLL 05750 horná vodiaca lišta Simple/Blue 3m (pre lamino 18mm) čierna mat</v>
      </c>
      <c r="F396" s="48" t="str">
        <f>+VLOOKUP(A396,cennik!A:B,2,FALSE)</f>
        <v>SEVROLL 05750 horná vodiaca lišta Simple/Blue 3m (pre lamino 18mm) čierna mat</v>
      </c>
      <c r="H396" s="1">
        <v>3000</v>
      </c>
      <c r="I396" s="1" t="str">
        <f>CONCATENATE(H396,"-",J17)</f>
        <v>3000-čierna mat</v>
      </c>
      <c r="Z396" s="1" t="b">
        <f t="shared" si="8"/>
        <v>1</v>
      </c>
    </row>
    <row r="397" spans="1:26" ht="15" customHeight="1" x14ac:dyDescent="0.25">
      <c r="A397" s="434">
        <v>394267</v>
      </c>
      <c r="B397" s="434"/>
      <c r="C397" s="434" t="str">
        <f>CONCATENATE(H397,"-",J15)</f>
        <v>1500-biela lesk</v>
      </c>
      <c r="D397" s="434">
        <v>394267</v>
      </c>
      <c r="E397" s="432" t="str">
        <f>+VLOOKUP(A397,cennik!A:G,2,FALSE)</f>
        <v>SEVROLL 04942 horná vodiaca lišta Simple/Blue 2m (pre lamino 18mm) biely lesk</v>
      </c>
      <c r="F397" s="432" t="str">
        <f>+VLOOKUP(A397,cennik!A:B,2,FALSE)</f>
        <v>SEVROLL 04942 horná vodiaca lišta Simple/Blue 2m (pre lamino 18mm) biely lesk</v>
      </c>
      <c r="G397" s="434"/>
      <c r="H397" s="434">
        <v>1500</v>
      </c>
      <c r="I397" s="434" t="str">
        <f>CONCATENATE(H397,"-",J15)</f>
        <v>1500-biela lesk</v>
      </c>
      <c r="Z397" s="1" t="b">
        <f t="shared" si="8"/>
        <v>1</v>
      </c>
    </row>
    <row r="398" spans="1:26" ht="15" customHeight="1" x14ac:dyDescent="0.25">
      <c r="A398" s="434">
        <v>394267</v>
      </c>
      <c r="B398" s="434"/>
      <c r="C398" s="434" t="str">
        <f>CONCATENATE(H398,"-",J15)</f>
        <v>2000-biela lesk</v>
      </c>
      <c r="D398" s="434">
        <v>394267</v>
      </c>
      <c r="E398" s="432" t="str">
        <f>+VLOOKUP(A398,cennik!A:G,2,FALSE)</f>
        <v>SEVROLL 04942 horná vodiaca lišta Simple/Blue 2m (pre lamino 18mm) biely lesk</v>
      </c>
      <c r="F398" s="432" t="str">
        <f>+VLOOKUP(A398,cennik!A:B,2,FALSE)</f>
        <v>SEVROLL 04942 horná vodiaca lišta Simple/Blue 2m (pre lamino 18mm) biely lesk</v>
      </c>
      <c r="G398" s="434"/>
      <c r="H398" s="434">
        <v>2000</v>
      </c>
      <c r="I398" s="434" t="str">
        <f>CONCATENATE(H398,"-",J15)</f>
        <v>2000-biela lesk</v>
      </c>
      <c r="Z398" s="1" t="b">
        <f t="shared" si="8"/>
        <v>1</v>
      </c>
    </row>
    <row r="399" spans="1:26" ht="15" customHeight="1" x14ac:dyDescent="0.25">
      <c r="A399" s="434">
        <v>394270</v>
      </c>
      <c r="B399" s="434"/>
      <c r="C399" s="434" t="str">
        <f>CONCATENATE(H399,"-",J15)</f>
        <v>3000-biela lesk</v>
      </c>
      <c r="D399" s="434">
        <v>394270</v>
      </c>
      <c r="E399" s="432" t="str">
        <f>+VLOOKUP(A399,cennik!A:G,2,FALSE)</f>
        <v>SEVROLL 04943 horná vodiaca lišta Simple/Blue 3m (pre lamino 18mm) biely lesk</v>
      </c>
      <c r="F399" s="432" t="str">
        <f>+VLOOKUP(A399,cennik!A:B,2,FALSE)</f>
        <v>SEVROLL 04943 horná vodiaca lišta Simple/Blue 3m (pre lamino 18mm) biely lesk</v>
      </c>
      <c r="G399" s="434"/>
      <c r="H399" s="434">
        <v>3000</v>
      </c>
      <c r="I399" s="434" t="str">
        <f>CONCATENATE(H399,"-",J15)</f>
        <v>3000-biela lesk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04457 horná vodiaca lišta Simple/Blue 2m (pre lamino 18mm) oliva</v>
      </c>
      <c r="F400" s="48" t="str">
        <f>+VLOOKUP(A400,cennik!A:B,2,FALSE)</f>
        <v>SEVROLL 04457 horná vodiaca lišta Simple/Blue 2m (pre lamino 18mm)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horná vodiaca lišta Simple/Blue 2m (pre lamino 18mm) oliva</v>
      </c>
      <c r="F401" s="48" t="str">
        <f>+VLOOKUP(A401,cennik!A:B,2,FALSE)</f>
        <v>SEVROLL 04457 horná vodiaca lišta Simple/Blue 2m (pre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horná vodiaca lišta Simple/Blue 3m (pre lamino 18mm) oliva</v>
      </c>
      <c r="F402" s="48" t="str">
        <f>+VLOOKUP(A402,cennik!A:B,2,FALSE)</f>
        <v>SEVROLL 04459 horná vodiaca lišta Simple/Blue 3m (pre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25">
      <c r="A406" s="421">
        <v>89228</v>
      </c>
      <c r="B406" s="419"/>
      <c r="C406" s="417" t="str">
        <f>CONCATENATE(H406,"-",J4)</f>
        <v xml:space="preserve">1700-strieborná </v>
      </c>
      <c r="D406" s="421">
        <v>89228</v>
      </c>
      <c r="E406" s="419" t="str">
        <f>+VLOOKUP(A406,cennik!A:G,2,FALSE)</f>
        <v>SEVROLL spodná krycia lišta 1,7m 10mm strieborná</v>
      </c>
      <c r="F406" s="419" t="str">
        <f>+VLOOKUP(A406,cennik!A:B,2,FALSE)</f>
        <v>SEVROLL spodná krycia lišta 1,7m 10mm strieborná</v>
      </c>
      <c r="G406" s="417" t="e">
        <f>+VLOOKUP(A406,#REF!,4,FALSE)</f>
        <v>#REF!</v>
      </c>
      <c r="H406" s="417" t="s">
        <v>464</v>
      </c>
      <c r="I406" s="417" t="str">
        <f>CONCATENATE(H406,"-",J4)</f>
        <v xml:space="preserve">1700-strieborná </v>
      </c>
      <c r="Z406" s="1" t="b">
        <f t="shared" si="8"/>
        <v>1</v>
      </c>
    </row>
    <row r="407" spans="1:26" s="417" customFormat="1" ht="15" customHeight="1" x14ac:dyDescent="0.25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spodná krycia lišta 1,7m 10mm oliva</v>
      </c>
      <c r="F407" s="419" t="str">
        <f>+VLOOKUP(A407,cennik!A:B,2,FALSE)</f>
        <v>SEVROLL spodná krycia lišta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25">
      <c r="A408" s="421">
        <v>542867</v>
      </c>
      <c r="B408" s="419"/>
      <c r="C408" s="417" t="str">
        <f>CONCATENATE(H408,"-",J5)</f>
        <v>1700-zlatá/mosadz</v>
      </c>
      <c r="D408" s="421">
        <v>542867</v>
      </c>
      <c r="E408" s="419" t="str">
        <f>+VLOOKUP(A408,cennik!A:G,2,FALSE)</f>
        <v>SEVROLL 06810 spodná krycia lišta 1,7m 10mm zlatá/mosadz</v>
      </c>
      <c r="F408" s="419" t="str">
        <f>+VLOOKUP(A408,cennik!A:B,2,FALSE)</f>
        <v>SEVROLL 06810 spodná krycia lišta 1,7m 10mm zlatá/mosadz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1700-zlatá/mosadz</v>
      </c>
      <c r="Z408" s="1" t="b">
        <f t="shared" si="8"/>
        <v>1</v>
      </c>
    </row>
    <row r="409" spans="1:26" s="417" customFormat="1" ht="15" customHeight="1" x14ac:dyDescent="0.25">
      <c r="A409" s="421">
        <v>89226</v>
      </c>
      <c r="B409" s="419"/>
      <c r="C409" s="417" t="str">
        <f>CONCATENATE(H409,"-",J4)</f>
        <v xml:space="preserve">2350-strieborná </v>
      </c>
      <c r="D409" s="421">
        <v>89226</v>
      </c>
      <c r="E409" s="419" t="str">
        <f>+VLOOKUP(A409,cennik!A:G,2,FALSE)</f>
        <v>SEVROLL spodná krycia lišta 2,35m 10mm strieborná</v>
      </c>
      <c r="F409" s="419" t="str">
        <f>+VLOOKUP(A409,cennik!A:B,2,FALSE)</f>
        <v>SEVROLL spodná krycia lišta 2,35m 10mm strieborná</v>
      </c>
      <c r="G409" s="417" t="e">
        <f>+VLOOKUP(A409,#REF!,4,FALSE)</f>
        <v>#REF!</v>
      </c>
      <c r="H409" s="417" t="s">
        <v>465</v>
      </c>
      <c r="I409" s="417" t="str">
        <f>CONCATENATE(H409,"-",J4)</f>
        <v xml:space="preserve">2350-strieborná </v>
      </c>
      <c r="Z409" s="1" t="b">
        <f t="shared" si="8"/>
        <v>1</v>
      </c>
    </row>
    <row r="410" spans="1:26" s="417" customFormat="1" ht="15" customHeight="1" x14ac:dyDescent="0.25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spodná krycia lišta 2,35m 10mm oliva</v>
      </c>
      <c r="F410" s="419" t="str">
        <f>+VLOOKUP(A410,cennik!A:B,2,FALSE)</f>
        <v>SEVROLL spodná krycia lišta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25">
      <c r="A411" s="421">
        <v>542868</v>
      </c>
      <c r="B411" s="419"/>
      <c r="C411" s="417" t="str">
        <f>CONCATENATE(H411,"-",J5)</f>
        <v>2350-zlatá/mosadz</v>
      </c>
      <c r="D411" s="421">
        <v>542868</v>
      </c>
      <c r="E411" s="419" t="str">
        <f>+VLOOKUP(A411,cennik!A:G,2,FALSE)</f>
        <v>SEVROLL 06811 spodná krycia lišta 2,35m 10mm zlatá/mosadz</v>
      </c>
      <c r="F411" s="419" t="str">
        <f>+VLOOKUP(A411,cennik!A:B,2,FALSE)</f>
        <v>SEVROLL 06811 spodná krycia lišta 2,35m 10mm zlatá/mosadz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2350-zlatá/mosadz</v>
      </c>
      <c r="Z411" s="1" t="b">
        <f t="shared" si="8"/>
        <v>1</v>
      </c>
    </row>
    <row r="412" spans="1:26" s="417" customFormat="1" ht="15" customHeight="1" x14ac:dyDescent="0.25">
      <c r="A412" s="421">
        <v>89224</v>
      </c>
      <c r="B412" s="419"/>
      <c r="C412" s="417" t="str">
        <f>CONCATENATE(H412,"-",J4)</f>
        <v xml:space="preserve">3000-strieborná </v>
      </c>
      <c r="D412" s="421">
        <v>89224</v>
      </c>
      <c r="E412" s="419" t="str">
        <f>+VLOOKUP(A412,cennik!A:G,2,FALSE)</f>
        <v>SEVROLL spodná krycia lišta 3m 10mm strieborná</v>
      </c>
      <c r="F412" s="419" t="str">
        <f>+VLOOKUP(A412,cennik!A:B,2,FALSE)</f>
        <v>SEVROLL spodná krycia lišta 3m 10mm strieborná</v>
      </c>
      <c r="G412" s="417" t="e">
        <f>+VLOOKUP(A412,#REF!,4,FALSE)</f>
        <v>#REF!</v>
      </c>
      <c r="H412" s="417" t="s">
        <v>466</v>
      </c>
      <c r="I412" s="417" t="str">
        <f>CONCATENATE(H412,"-",J4)</f>
        <v xml:space="preserve">3000-strieborná </v>
      </c>
      <c r="Z412" s="1" t="b">
        <f t="shared" si="8"/>
        <v>1</v>
      </c>
    </row>
    <row r="413" spans="1:26" s="417" customFormat="1" ht="15" customHeight="1" x14ac:dyDescent="0.25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spodná krycia lišta 3m 10mm oliva</v>
      </c>
      <c r="F413" s="419" t="str">
        <f>+VLOOKUP(A413,cennik!A:B,2,FALSE)</f>
        <v>SEVROLL spodná krycia lišta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25">
      <c r="A414" s="421">
        <v>542869</v>
      </c>
      <c r="B414" s="419"/>
      <c r="C414" s="417" t="str">
        <f>CONCATENATE(H414,"-",J5)</f>
        <v>3000-zlatá/mosadz</v>
      </c>
      <c r="D414" s="421">
        <v>542869</v>
      </c>
      <c r="E414" s="419" t="str">
        <f>+VLOOKUP(A414,cennik!A:G,2,FALSE)</f>
        <v>SEVROLL 06812 spodná krycia lišta 3m 10mm zlatá/mosadz</v>
      </c>
      <c r="F414" s="419" t="str">
        <f>+VLOOKUP(A414,cennik!A:B,2,FALSE)</f>
        <v>SEVROLL 06812 spodná krycia lišta 3m 10mm zlatá/mosadz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3000-zlatá/mosadz</v>
      </c>
      <c r="Z414" s="1" t="b">
        <f t="shared" si="8"/>
        <v>1</v>
      </c>
    </row>
    <row r="415" spans="1:26" s="417" customFormat="1" ht="15" customHeight="1" x14ac:dyDescent="0.25">
      <c r="A415" s="421">
        <v>422027</v>
      </c>
      <c r="B415" s="419"/>
      <c r="C415" s="417" t="str">
        <f>CONCATENATE(H415,"-",J17)</f>
        <v>1700-čierna mat</v>
      </c>
      <c r="D415" s="421">
        <v>422027</v>
      </c>
      <c r="E415" s="419" t="str">
        <f>+VLOOKUP(A415,cennik!A:G,2,FALSE)</f>
        <v>SEVROLL 05299 Gemini 10 spodná krycia lišta 1,7m 10mm čierna mat</v>
      </c>
      <c r="F415" s="419" t="str">
        <f>+VLOOKUP(A415,cennik!A:B,2,FALSE)</f>
        <v>SEVROLL 05299 Gemini 10 spodná krycia lišta 1,7m 10mm čierna mat</v>
      </c>
      <c r="H415" s="417">
        <v>1700</v>
      </c>
      <c r="I415" s="417" t="str">
        <f>CONCATENATE(H415,"-",J17)</f>
        <v>1700-čierna mat</v>
      </c>
      <c r="Z415" s="1" t="b">
        <f t="shared" si="8"/>
        <v>1</v>
      </c>
    </row>
    <row r="416" spans="1:26" s="417" customFormat="1" ht="15" customHeight="1" x14ac:dyDescent="0.25">
      <c r="A416" s="421">
        <v>422029</v>
      </c>
      <c r="B416" s="419"/>
      <c r="C416" s="417" t="str">
        <f>CONCATENATE(H416,"-",J17)</f>
        <v>2350-čierna mat</v>
      </c>
      <c r="D416" s="421">
        <v>422029</v>
      </c>
      <c r="E416" s="419" t="str">
        <f>+VLOOKUP(A416,cennik!A:G,2,FALSE)</f>
        <v>SEVROLL 05300 Gemini 10 spodná krycia lišta 2,35m 10mm čierna mat</v>
      </c>
      <c r="F416" s="419" t="str">
        <f>+VLOOKUP(A416,cennik!A:B,2,FALSE)</f>
        <v>SEVROLL 05300 Gemini 10 spodná krycia lišta 2,35m 10mm čierna mat</v>
      </c>
      <c r="H416" s="417">
        <v>2350</v>
      </c>
      <c r="I416" s="417" t="str">
        <f>CONCATENATE(H416,"-",J17)</f>
        <v>2350-čierna mat</v>
      </c>
      <c r="Z416" s="1" t="b">
        <f t="shared" si="8"/>
        <v>1</v>
      </c>
    </row>
    <row r="417" spans="1:26" s="417" customFormat="1" ht="15" customHeight="1" x14ac:dyDescent="0.25">
      <c r="A417" s="421">
        <v>422030</v>
      </c>
      <c r="B417" s="419"/>
      <c r="C417" s="417" t="str">
        <f>CONCATENATE(H417,"-",J17)</f>
        <v>3000-čierna mat</v>
      </c>
      <c r="D417" s="421">
        <v>422030</v>
      </c>
      <c r="E417" s="419" t="str">
        <f>+VLOOKUP(A417,cennik!A:G,2,FALSE)</f>
        <v>SEVROLL 03604 Gemini 10 spodná krycia lišta 3m 10mm čierna mat</v>
      </c>
      <c r="F417" s="419" t="str">
        <f>+VLOOKUP(A417,cennik!A:B,2,FALSE)</f>
        <v>SEVROLL 03604 Gemini 10 spodná krycia lišta 3m 10mm čierna mat</v>
      </c>
      <c r="H417" s="417">
        <v>3000</v>
      </c>
      <c r="I417" s="417" t="str">
        <f>CONCATENATE(H417,"-",J17)</f>
        <v>3000-čierna mat</v>
      </c>
      <c r="Z417" s="1" t="b">
        <f t="shared" si="8"/>
        <v>1</v>
      </c>
    </row>
    <row r="418" spans="1:26" s="417" customFormat="1" ht="15" customHeight="1" x14ac:dyDescent="0.25">
      <c r="A418" s="421">
        <v>119417</v>
      </c>
      <c r="B418" s="419"/>
      <c r="C418" s="417" t="str">
        <f>CONCATENATE(H418,"-",J7)</f>
        <v>1700-oliva kartáčovaná</v>
      </c>
      <c r="D418" s="421">
        <v>119417</v>
      </c>
      <c r="E418" s="419" t="str">
        <f>+VLOOKUP(A418,cennik!A:G,2,FALSE)</f>
        <v>SEVROLL spod. krycia lišta 1,7m 10mm oliva kartáč</v>
      </c>
      <c r="F418" s="419" t="str">
        <f>+VLOOKUP(A418,cennik!A:B,2,FALSE)</f>
        <v>SEVROLL spod. krycia lišta 1,7m 10mm oliva kartáč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1700-oliva kartáčovaná</v>
      </c>
      <c r="Z418" s="1" t="b">
        <f t="shared" si="8"/>
        <v>1</v>
      </c>
    </row>
    <row r="419" spans="1:26" s="417" customFormat="1" ht="15" customHeight="1" x14ac:dyDescent="0.25">
      <c r="A419" s="421">
        <v>119421</v>
      </c>
      <c r="B419" s="419"/>
      <c r="C419" s="417" t="str">
        <f>CONCATENATE(H419,"-",J7)</f>
        <v>2350-oliva kartáčovaná</v>
      </c>
      <c r="D419" s="421">
        <v>119421</v>
      </c>
      <c r="E419" s="419" t="str">
        <f>+VLOOKUP(A419,cennik!A:G,2,FALSE)</f>
        <v>SEVROLL spod.krycia lišta 2,35m 10mm oliva kartáč</v>
      </c>
      <c r="F419" s="419" t="str">
        <f>+VLOOKUP(A419,cennik!A:B,2,FALSE)</f>
        <v>SEVROLL spod.krycia lišta 2,35m 10mm oliva kartáč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2350-oliva kartáčovaná</v>
      </c>
      <c r="Z419" s="1" t="b">
        <f t="shared" si="8"/>
        <v>1</v>
      </c>
    </row>
    <row r="420" spans="1:26" s="417" customFormat="1" ht="15" customHeight="1" x14ac:dyDescent="0.25">
      <c r="A420" s="421">
        <v>119422</v>
      </c>
      <c r="B420" s="419"/>
      <c r="C420" s="417" t="str">
        <f>CONCATENATE(H420,"-",J7)</f>
        <v>3000-oliva kartáčovaná</v>
      </c>
      <c r="D420" s="421">
        <v>119422</v>
      </c>
      <c r="E420" s="419" t="str">
        <f>+VLOOKUP(A420,cennik!A:G,2,FALSE)</f>
        <v>SEVROLL spod.krycia lišta 3m 10mm oliva kartáč.</v>
      </c>
      <c r="F420" s="419" t="str">
        <f>+VLOOKUP(A420,cennik!A:B,2,FALSE)</f>
        <v>SEVROLL spod.krycia lišta 3m 10mm oliva kartáč.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3000-oliva kartáčovaná</v>
      </c>
      <c r="Z420" s="1" t="b">
        <f t="shared" si="8"/>
        <v>1</v>
      </c>
    </row>
    <row r="421" spans="1:26" s="417" customFormat="1" ht="15" customHeight="1" x14ac:dyDescent="0.25">
      <c r="A421" s="196">
        <v>526476</v>
      </c>
      <c r="B421" s="419"/>
      <c r="C421" s="417" t="str">
        <f>CONCATENATE(H421,"-",J22)</f>
        <v>1700-čierna štrukturálna</v>
      </c>
      <c r="D421" s="196">
        <v>526476</v>
      </c>
      <c r="E421" s="419" t="str">
        <f>+VLOOKUP(A421,cennik!A:G,2,FALSE)</f>
        <v>SEVROLL 06439 Gemini 10 spodná krycia lišta 1,7m 10mm čierna štrukturálna</v>
      </c>
      <c r="F421" s="419" t="str">
        <f>+VLOOKUP(A421,cennik!A:B,2,FALSE)</f>
        <v>SEVROLL 06439 Gemini 10 spodná krycia lišta 1,7m 10mm čierna štrukturálna</v>
      </c>
      <c r="H421" s="417" t="s">
        <v>464</v>
      </c>
      <c r="I421" s="417" t="str">
        <f>CONCATENATE(H421,"-",J22)</f>
        <v>1700-čierna štrukturálna</v>
      </c>
      <c r="Z421" s="1"/>
    </row>
    <row r="422" spans="1:26" s="417" customFormat="1" ht="15" customHeight="1" x14ac:dyDescent="0.25">
      <c r="A422" s="196">
        <v>526477</v>
      </c>
      <c r="B422" s="419"/>
      <c r="C422" s="417" t="str">
        <f>CONCATENATE(H422,"-",J22)</f>
        <v>2350-čierna štrukturálna</v>
      </c>
      <c r="D422" s="196">
        <v>526477</v>
      </c>
      <c r="E422" s="419" t="str">
        <f>+VLOOKUP(A422,cennik!A:G,2,FALSE)</f>
        <v>SEVROLL 06440 Gemini 10 spodná krycia lišta 2,35m 10mm čierna štrukturálna</v>
      </c>
      <c r="F422" s="419" t="str">
        <f>+VLOOKUP(A422,cennik!A:B,2,FALSE)</f>
        <v>SEVROLL 06440 Gemini 10 spodná krycia lišta 2,35m 10mm čierna štrukturálna</v>
      </c>
      <c r="H422" s="417" t="s">
        <v>465</v>
      </c>
      <c r="I422" s="417" t="str">
        <f>CONCATENATE(H422,"-",J22)</f>
        <v>2350-čierna štrukturálna</v>
      </c>
      <c r="Z422" s="1"/>
    </row>
    <row r="423" spans="1:26" s="417" customFormat="1" ht="15" customHeight="1" x14ac:dyDescent="0.25">
      <c r="A423" s="196">
        <v>526478</v>
      </c>
      <c r="B423" s="419"/>
      <c r="C423" s="417" t="str">
        <f>CONCATENATE(H423,"-",J22)</f>
        <v>3000-čierna štrukturálna</v>
      </c>
      <c r="D423" s="196">
        <v>526478</v>
      </c>
      <c r="E423" s="419" t="str">
        <f>+VLOOKUP(A423,cennik!A:G,2,FALSE)</f>
        <v>SEVROLL 06123 Gemini 10 spodná krycia lišta 3m 10mm čierna štrukturálna</v>
      </c>
      <c r="F423" s="419" t="str">
        <f>+VLOOKUP(A423,cennik!A:B,2,FALSE)</f>
        <v>SEVROLL 06123 Gemini 10 spodná krycia lišta 3m 10mm čierna štrukturálna</v>
      </c>
      <c r="H423" s="417" t="s">
        <v>466</v>
      </c>
      <c r="I423" s="417" t="str">
        <f>CONCATENATE(H423,"-",J22)</f>
        <v>3000-čierna štrukturálna</v>
      </c>
      <c r="Z423" s="1"/>
    </row>
    <row r="424" spans="1:26" s="417" customFormat="1" ht="15" customHeight="1" x14ac:dyDescent="0.25">
      <c r="A424" s="421">
        <v>205170</v>
      </c>
      <c r="B424" s="419"/>
      <c r="C424" s="417" t="str">
        <f>CONCATENATE(H424,"-",J8)</f>
        <v>1700-kart. tm. oliva</v>
      </c>
      <c r="D424" s="421">
        <v>205170</v>
      </c>
      <c r="E424" s="419" t="str">
        <f>+VLOOKUP(A424,cennik!A:G,2,FALSE)</f>
        <v>SEVROLL 03094 spodná krycia lišta 1,7m 10mm oliva tmavá kartáčovaná</v>
      </c>
      <c r="F424" s="419" t="str">
        <f>+VLOOKUP(A424,cennik!A:B,2,FALSE)</f>
        <v>SEVROLL 03094 spodná krycia lišta 1,7m 10mm oliva tmavá kartáčovaná</v>
      </c>
      <c r="G424" s="417" t="e">
        <f>+VLOOKUP(A424,#REF!,4,FALSE)</f>
        <v>#REF!</v>
      </c>
      <c r="H424" s="417" t="s">
        <v>464</v>
      </c>
      <c r="I424" s="417" t="str">
        <f>CONCATENATE(H424,"-",J8)</f>
        <v>1700-kart. tm. oliva</v>
      </c>
      <c r="Z424" s="1" t="b">
        <f t="shared" si="8"/>
        <v>1</v>
      </c>
    </row>
    <row r="425" spans="1:26" s="417" customFormat="1" ht="15" customHeight="1" x14ac:dyDescent="0.25">
      <c r="A425" s="421">
        <v>205172</v>
      </c>
      <c r="B425" s="419"/>
      <c r="C425" s="417" t="str">
        <f>CONCATENATE(H425,"-",J8)</f>
        <v>2350-kart. tm. oliva</v>
      </c>
      <c r="D425" s="421">
        <v>205172</v>
      </c>
      <c r="E425" s="419" t="str">
        <f>+VLOOKUP(A425,cennik!A:G,2,FALSE)</f>
        <v>SEVROLL sp.kryc.lišta 2,35m oliva tm.kartáč</v>
      </c>
      <c r="F425" s="419" t="str">
        <f>+VLOOKUP(A425,cennik!A:B,2,FALSE)</f>
        <v>SEVROLL sp.kryc.lišta 2,35m oliva tm.kartáč</v>
      </c>
      <c r="G425" s="417" t="e">
        <f>+VLOOKUP(A425,#REF!,4,FALSE)</f>
        <v>#REF!</v>
      </c>
      <c r="H425" s="417" t="s">
        <v>465</v>
      </c>
      <c r="I425" s="417" t="str">
        <f>CONCATENATE(H425,"-",J8)</f>
        <v>2350-kart. tm. oliva</v>
      </c>
      <c r="Z425" s="1" t="b">
        <f t="shared" si="8"/>
        <v>1</v>
      </c>
    </row>
    <row r="426" spans="1:26" s="417" customFormat="1" ht="15" customHeight="1" x14ac:dyDescent="0.25">
      <c r="A426" s="421">
        <v>205174</v>
      </c>
      <c r="B426" s="419"/>
      <c r="C426" s="417" t="str">
        <f>CONCATENATE(H426,"-",J8)</f>
        <v>3000-kart. tm. oliva</v>
      </c>
      <c r="D426" s="421">
        <v>205174</v>
      </c>
      <c r="E426" s="419" t="str">
        <f>+VLOOKUP(A426,cennik!A:G,2,FALSE)</f>
        <v>SEVROLL spodná krycia lišta 3m 10mm oliva tmavá kartáčovaná</v>
      </c>
      <c r="F426" s="419" t="str">
        <f>+VLOOKUP(A426,cennik!A:B,2,FALSE)</f>
        <v>SEVROLL spodná krycia lišta 3m 10mm oliva tmavá kartáčovaná</v>
      </c>
      <c r="G426" s="417" t="e">
        <f>+VLOOKUP(A426,#REF!,4,FALSE)</f>
        <v>#REF!</v>
      </c>
      <c r="H426" s="417" t="s">
        <v>466</v>
      </c>
      <c r="I426" s="417" t="str">
        <f>CONCATENATE(H426,"-",J8)</f>
        <v>3000-kart. tm. oliva</v>
      </c>
      <c r="Z426" s="1" t="b">
        <f t="shared" si="8"/>
        <v>1</v>
      </c>
    </row>
    <row r="427" spans="1:26" s="417" customFormat="1" ht="15" customHeight="1" x14ac:dyDescent="0.25">
      <c r="A427" s="421">
        <v>205171</v>
      </c>
      <c r="B427" s="419"/>
      <c r="C427" s="417" t="str">
        <f>CONCATENATE(H427,"-",J9)</f>
        <v>1700-kart. čierna</v>
      </c>
      <c r="D427" s="421">
        <v>205171</v>
      </c>
      <c r="E427" s="419" t="str">
        <f>+VLOOKUP(A427,cennik!A:G,2,FALSE)</f>
        <v>SEVROLL spodná krycia lišta 1,7m 10mm čierna kartáčovaná</v>
      </c>
      <c r="F427" s="419" t="str">
        <f>+VLOOKUP(A427,cennik!A:B,2,FALSE)</f>
        <v>SEVROLL spodná krycia lišta 1,7m 10mm čierna kartáčovaná</v>
      </c>
      <c r="H427" s="417" t="s">
        <v>464</v>
      </c>
      <c r="I427" s="417" t="str">
        <f>CONCATENATE(H427,"-",J9)</f>
        <v>1700-kart. čierna</v>
      </c>
      <c r="Z427" s="1" t="b">
        <f t="shared" si="8"/>
        <v>1</v>
      </c>
    </row>
    <row r="428" spans="1:26" s="417" customFormat="1" ht="15" customHeight="1" x14ac:dyDescent="0.25">
      <c r="A428" s="421">
        <v>205173</v>
      </c>
      <c r="B428" s="419"/>
      <c r="C428" s="417" t="str">
        <f>CONCATENATE(H428,"-",J9)</f>
        <v>2350-kart. čierna</v>
      </c>
      <c r="D428" s="421">
        <v>205173</v>
      </c>
      <c r="E428" s="419" t="str">
        <f>+VLOOKUP(A428,cennik!A:G,2,FALSE)</f>
        <v>SEVROLL spod.krycia lišta 2,35m, 10mm čierna kartá</v>
      </c>
      <c r="F428" s="419" t="str">
        <f>+VLOOKUP(A428,cennik!A:B,2,FALSE)</f>
        <v>SEVROLL spod.krycia lišta 2,35m, 10mm čierna kartá</v>
      </c>
      <c r="H428" s="417" t="s">
        <v>465</v>
      </c>
      <c r="I428" s="417" t="str">
        <f>CONCATENATE(H428,"-",J9)</f>
        <v>2350-kart. čierna</v>
      </c>
      <c r="Z428" s="1" t="b">
        <f t="shared" si="8"/>
        <v>1</v>
      </c>
    </row>
    <row r="429" spans="1:26" s="417" customFormat="1" ht="15" customHeight="1" x14ac:dyDescent="0.25">
      <c r="A429" s="421">
        <v>205175</v>
      </c>
      <c r="B429" s="419"/>
      <c r="C429" s="417" t="str">
        <f>CONCATENATE(H429,"-",J9)</f>
        <v>3000-kart. čierna</v>
      </c>
      <c r="D429" s="421">
        <v>205175</v>
      </c>
      <c r="E429" s="419" t="str">
        <f>+VLOOKUP(A429,cennik!A:G,2,FALSE)</f>
        <v>SEVROLL spod.krycia lišta 3m 10mm čierna kartáč</v>
      </c>
      <c r="F429" s="419" t="str">
        <f>+VLOOKUP(A429,cennik!A:B,2,FALSE)</f>
        <v>SEVROLL spod.krycia lišta 3m 10mm čierna kartáč</v>
      </c>
      <c r="H429" s="417" t="s">
        <v>466</v>
      </c>
      <c r="I429" s="417" t="str">
        <f>CONCATENATE(H429,"-",J9)</f>
        <v>3000-kart. čierna</v>
      </c>
      <c r="Z429" s="1" t="b">
        <f t="shared" si="8"/>
        <v>1</v>
      </c>
    </row>
    <row r="430" spans="1:26" s="417" customFormat="1" ht="15" customHeight="1" x14ac:dyDescent="0.25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spodná krycia lišta 1,7m 10mm grafit</v>
      </c>
      <c r="F430" s="419" t="str">
        <f>+VLOOKUP(A430,cennik!A:B,2,FALSE)</f>
        <v>SEVROLL 06037 spodná krycia lišta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25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spod.krycia lišta 2,35m 10mm grafit</v>
      </c>
      <c r="F431" s="419" t="str">
        <f>+VLOOKUP(A431,cennik!A:B,2,FALSE)</f>
        <v>SEVROLL 06038 spod.krycia lišta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25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spodná krycia lišta 3m 10mm grafit</v>
      </c>
      <c r="F432" s="419" t="str">
        <f>+VLOOKUP(A432,cennik!A:B,2,FALSE)</f>
        <v>SEVROLL 05967 spodná krycia lišta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25">
      <c r="A433" s="421">
        <v>276736</v>
      </c>
      <c r="B433" s="419"/>
      <c r="C433" s="417" t="str">
        <f>CONCATENATE(H433,"-",J15)</f>
        <v>1700-biela lesk</v>
      </c>
      <c r="D433" s="421">
        <v>276736</v>
      </c>
      <c r="E433" s="419" t="str">
        <f>+VLOOKUP(A433,cennik!A:G,2,FALSE)</f>
        <v>SEVROLL 04062 Gemini 10 spodná krycia lišta 1,7m 10mm biela lesk</v>
      </c>
      <c r="F433" s="419" t="str">
        <f>+VLOOKUP(A433,cennik!A:B,2,FALSE)</f>
        <v>SEVROLL 04062 Gemini 10 spodná krycia lišta 1,7m 10mm biela lesk</v>
      </c>
      <c r="H433" s="417" t="s">
        <v>464</v>
      </c>
      <c r="I433" s="417" t="str">
        <f>CONCATENATE(H433,"-",J15)</f>
        <v>1700-biela lesk</v>
      </c>
      <c r="Z433" s="1" t="b">
        <f t="shared" si="8"/>
        <v>1</v>
      </c>
    </row>
    <row r="434" spans="1:26" s="417" customFormat="1" ht="15" customHeight="1" x14ac:dyDescent="0.25">
      <c r="A434" s="421">
        <v>267954</v>
      </c>
      <c r="B434" s="419"/>
      <c r="C434" s="417" t="str">
        <f>CONCATENATE(H434,"-",J15)</f>
        <v>2350-biela lesk</v>
      </c>
      <c r="D434" s="421">
        <v>267954</v>
      </c>
      <c r="E434" s="419" t="str">
        <f>+VLOOKUP(A434,cennik!A:G,2,FALSE)</f>
        <v>SEVROLL 04063 Gemini 10 spodná krycia lišta 2,35m 10mm biela lesk</v>
      </c>
      <c r="F434" s="419" t="str">
        <f>+VLOOKUP(A434,cennik!A:B,2,FALSE)</f>
        <v>SEVROLL 04063 Gemini 10 spodná krycia lišta 2,35m 10mm biela lesk</v>
      </c>
      <c r="H434" s="417" t="s">
        <v>465</v>
      </c>
      <c r="I434" s="417" t="str">
        <f>CONCATENATE(H434,"-",J15)</f>
        <v>2350-biela lesk</v>
      </c>
      <c r="Z434" s="1" t="b">
        <f t="shared" si="8"/>
        <v>1</v>
      </c>
    </row>
    <row r="435" spans="1:26" ht="15" customHeight="1" x14ac:dyDescent="0.25">
      <c r="A435" s="421">
        <v>265067</v>
      </c>
      <c r="B435" s="419"/>
      <c r="C435" s="417" t="str">
        <f>CONCATENATE(H435,"-",J15)</f>
        <v>3000-biela lesk</v>
      </c>
      <c r="D435" s="421">
        <v>265067</v>
      </c>
      <c r="E435" s="419" t="str">
        <f>+VLOOKUP(A435,cennik!A:G,2,FALSE)</f>
        <v>SEVROLL 00145 Gemini 10 spodná krycia lišta 3m 10mm biela lesk</v>
      </c>
      <c r="F435" s="419" t="str">
        <f>+VLOOKUP(A435,cennik!A:B,2,FALSE)</f>
        <v>SEVROLL 00145 Gemini 10 spodná krycia lišta 3m 10mm biela lesk</v>
      </c>
      <c r="G435" s="417"/>
      <c r="H435" s="417" t="s">
        <v>466</v>
      </c>
      <c r="I435" s="417" t="str">
        <f>CONCATENATE(H435,"-",J15)</f>
        <v>3000-biela lesk</v>
      </c>
      <c r="Z435" s="1" t="b">
        <f t="shared" si="8"/>
        <v>1</v>
      </c>
    </row>
    <row r="436" spans="1:26" s="425" customFormat="1" ht="15" customHeight="1" x14ac:dyDescent="0.25">
      <c r="A436" s="421">
        <v>278059</v>
      </c>
      <c r="B436" s="419"/>
      <c r="C436" s="417" t="str">
        <f>CONCATENATE(H436,"-",J4)</f>
        <v xml:space="preserve">3000-strieborná </v>
      </c>
      <c r="D436" s="421">
        <v>278059</v>
      </c>
      <c r="E436" s="419" t="str">
        <f>+VLOOKUP(A436,cennik!A:G,2,FALSE)</f>
        <v>SEVROLL 04095 Pax spodná krycia lišta 3m 4mm strieborná</v>
      </c>
      <c r="F436" s="419" t="str">
        <f>+VLOOKUP(A436,cennik!A:B,2,FALSE)</f>
        <v>SEVROLL 04095 Pax spodná krycia lišta 3m 4mm strieborná</v>
      </c>
      <c r="G436" s="417"/>
      <c r="H436" s="417" t="s">
        <v>466</v>
      </c>
      <c r="I436" s="417" t="str">
        <f>CONCATENATE(H436,"-",J4)</f>
        <v xml:space="preserve">3000-strieborná </v>
      </c>
      <c r="Z436" s="1" t="b">
        <f t="shared" si="8"/>
        <v>1</v>
      </c>
    </row>
    <row r="437" spans="1:26" s="425" customFormat="1" ht="15" customHeight="1" x14ac:dyDescent="0.25">
      <c r="A437" s="421">
        <v>284526</v>
      </c>
      <c r="B437" s="419"/>
      <c r="C437" s="417" t="str">
        <f>CONCATENATE(H437,"-",J15)</f>
        <v>3000-biela lesk</v>
      </c>
      <c r="D437" s="421">
        <v>284526</v>
      </c>
      <c r="E437" s="419" t="str">
        <f>+VLOOKUP(A437,cennik!A:G,2,FALSE)</f>
        <v>SEVROLL 04099Gemini 4 Pax spodná krycia lišta 3m 4mm biela lesk</v>
      </c>
      <c r="F437" s="419" t="str">
        <f>+VLOOKUP(A437,cennik!A:B,2,FALSE)</f>
        <v>SEVROLL 04099Gemini 4 Pax spodná krycia lišta 3m 4mm biela lesk</v>
      </c>
      <c r="G437" s="417"/>
      <c r="H437" s="417" t="s">
        <v>466</v>
      </c>
      <c r="I437" s="417" t="str">
        <f>CONCATENATE(H437,"-",J15)</f>
        <v>3000-biela lesk</v>
      </c>
      <c r="Z437" s="1" t="b">
        <f t="shared" si="8"/>
        <v>1</v>
      </c>
    </row>
    <row r="438" spans="1:26" s="425" customFormat="1" ht="15" customHeight="1" x14ac:dyDescent="0.25">
      <c r="A438" s="425">
        <v>422030</v>
      </c>
      <c r="C438" s="417" t="str">
        <f>CONCATENATE(H438,"-",J17)</f>
        <v>3000-čierna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3000-čierna mat</v>
      </c>
      <c r="Z438" s="1" t="b">
        <f t="shared" ref="Z438:Z505" si="9">A438=D438</f>
        <v>1</v>
      </c>
    </row>
    <row r="439" spans="1:26" s="425" customFormat="1" ht="15" customHeight="1" x14ac:dyDescent="0.25">
      <c r="A439" s="425">
        <v>422036</v>
      </c>
      <c r="C439" s="417" t="str">
        <f>CONCATENATE(H439,"-",J17)</f>
        <v>3000-čierna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3000-čierna mat</v>
      </c>
      <c r="Z439" s="1" t="b">
        <f t="shared" si="9"/>
        <v>1</v>
      </c>
    </row>
    <row r="440" spans="1:26" s="425" customFormat="1" ht="15" customHeight="1" x14ac:dyDescent="0.25">
      <c r="A440" s="427">
        <v>405369</v>
      </c>
      <c r="C440" s="417" t="str">
        <f>CONCATENATE(H440,"-",J16)</f>
        <v>1700-čierna lesk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1700-čierna mat</v>
      </c>
      <c r="Z440" s="1" t="b">
        <f t="shared" si="9"/>
        <v>1</v>
      </c>
    </row>
    <row r="441" spans="1:26" s="425" customFormat="1" ht="15" customHeight="1" x14ac:dyDescent="0.25">
      <c r="A441" s="427">
        <v>405375</v>
      </c>
      <c r="C441" s="417" t="str">
        <f>CONCATENATE(H441,"-",J16)</f>
        <v>1350-čierna lesk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1350-čierna mat</v>
      </c>
      <c r="Z441" s="1" t="b">
        <f t="shared" si="9"/>
        <v>1</v>
      </c>
    </row>
    <row r="442" spans="1:26" s="425" customFormat="1" ht="15" customHeight="1" x14ac:dyDescent="0.25">
      <c r="A442" s="427">
        <v>405376</v>
      </c>
      <c r="C442" s="417" t="str">
        <f>CONCATENATE(H442,"-",J16)</f>
        <v>3000-čierna lesk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3000-čierna mat</v>
      </c>
      <c r="Z442" s="1" t="b">
        <f t="shared" si="9"/>
        <v>1</v>
      </c>
    </row>
    <row r="443" spans="1:26" s="425" customFormat="1" ht="15" customHeight="1" x14ac:dyDescent="0.25">
      <c r="A443" s="427">
        <v>497666</v>
      </c>
      <c r="C443" s="417" t="str">
        <f>CONCATENATE(H443,"-",J18)</f>
        <v>1700-biela mat</v>
      </c>
      <c r="D443" s="427">
        <v>497666</v>
      </c>
      <c r="E443" s="419" t="str">
        <f>+VLOOKUP(A443,cennik!A:G,2,FALSE)</f>
        <v>SEVROLL 05939 Gemini 10 spodná krycia lišta 1,7m 10mm biela mat</v>
      </c>
      <c r="F443" s="419" t="str">
        <f>+VLOOKUP(A443,cennik!A:B,2,FALSE)</f>
        <v>SEVROLL 05939 Gemini 10 spodná krycia lišta 1,7m 10mm biela mat</v>
      </c>
      <c r="H443" s="425">
        <v>1700</v>
      </c>
      <c r="I443" s="417" t="str">
        <f>CONCATENATE(H443,"-",J18)</f>
        <v>1700-biela mat</v>
      </c>
      <c r="Z443" s="1"/>
    </row>
    <row r="444" spans="1:26" s="425" customFormat="1" ht="15" customHeight="1" x14ac:dyDescent="0.25">
      <c r="A444" s="427">
        <v>497668</v>
      </c>
      <c r="C444" s="417" t="str">
        <f>CONCATENATE(H444,"-",J18)</f>
        <v>2350-biela mat</v>
      </c>
      <c r="D444" s="427">
        <v>497668</v>
      </c>
      <c r="E444" s="419" t="str">
        <f>+VLOOKUP(A444,cennik!A:G,2,FALSE)</f>
        <v>SEVROLL 05940 Gemini 10 spodná krycia lišta 2,35m 10mm biela mat</v>
      </c>
      <c r="F444" s="419" t="str">
        <f>+VLOOKUP(A444,cennik!A:B,2,FALSE)</f>
        <v>SEVROLL 05940 Gemini 10 spodná krycia lišta 2,35m 10mm biela mat</v>
      </c>
      <c r="H444" s="425">
        <v>2350</v>
      </c>
      <c r="I444" s="417" t="str">
        <f>CONCATENATE(H444,"-",J18)</f>
        <v>2350-biela mat</v>
      </c>
      <c r="Z444" s="1"/>
    </row>
    <row r="445" spans="1:26" s="425" customFormat="1" ht="15" customHeight="1" x14ac:dyDescent="0.25">
      <c r="A445" s="427">
        <v>497669</v>
      </c>
      <c r="C445" s="417" t="str">
        <f>CONCATENATE(H445,"-",J18)</f>
        <v>3000-biela mat</v>
      </c>
      <c r="D445" s="427">
        <v>497669</v>
      </c>
      <c r="E445" s="419" t="str">
        <f>+VLOOKUP(A445,cennik!A:G,2,FALSE)</f>
        <v>SEVROLL 05941 Gemini 10 spodná krycia lišta 3m 10mm biela mat</v>
      </c>
      <c r="F445" s="419" t="str">
        <f>+VLOOKUP(A445,cennik!A:B,2,FALSE)</f>
        <v>SEVROLL 05941 Gemini 10 spodná krycia lišta 3m 10mm biela mat</v>
      </c>
      <c r="H445" s="425">
        <v>3000</v>
      </c>
      <c r="I445" s="417" t="str">
        <f>CONCATENATE(H445,"-",J18)</f>
        <v>3000-biela mat</v>
      </c>
      <c r="Z445" s="1"/>
    </row>
    <row r="446" spans="1:26" s="417" customFormat="1" ht="15" customHeight="1" x14ac:dyDescent="0.25">
      <c r="A446" s="425">
        <v>422027</v>
      </c>
      <c r="B446" s="425"/>
      <c r="C446" s="417" t="str">
        <f>CONCATENATE(H446,"-",J17)</f>
        <v>1700-čierna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1700-čierna mat</v>
      </c>
      <c r="Z446" s="1" t="b">
        <f t="shared" si="9"/>
        <v>1</v>
      </c>
    </row>
    <row r="447" spans="1:26" s="417" customFormat="1" ht="15" customHeight="1" x14ac:dyDescent="0.25">
      <c r="A447" s="425">
        <v>422029</v>
      </c>
      <c r="B447" s="425"/>
      <c r="C447" s="417" t="str">
        <f>CONCATENATE(H447,"-",J17)</f>
        <v>2350-čierna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2350-čierna mat</v>
      </c>
      <c r="Z447" s="1" t="b">
        <f t="shared" si="9"/>
        <v>1</v>
      </c>
    </row>
    <row r="448" spans="1:26" s="417" customFormat="1" ht="15" customHeight="1" x14ac:dyDescent="0.25">
      <c r="A448" s="425">
        <v>422032</v>
      </c>
      <c r="B448" s="425"/>
      <c r="C448" s="417" t="str">
        <f>CONCATENATE(H448,"-",J17)</f>
        <v>3000-čierna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3000-čierna mat</v>
      </c>
      <c r="Z448" s="1" t="b">
        <f t="shared" si="9"/>
        <v>1</v>
      </c>
    </row>
    <row r="449" spans="1:26" s="417" customFormat="1" ht="15" customHeight="1" x14ac:dyDescent="0.25">
      <c r="A449" s="423">
        <v>452737</v>
      </c>
      <c r="B449" s="419"/>
      <c r="C449" s="417" t="str">
        <f>CONCATENATE(H449,"-",J17)</f>
        <v>3000-čierna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3000-čierna lesk</v>
      </c>
      <c r="Z449" s="1" t="b">
        <f t="shared" si="9"/>
        <v>1</v>
      </c>
    </row>
    <row r="450" spans="1:26" ht="15" customHeight="1" x14ac:dyDescent="0.25">
      <c r="A450" s="196">
        <v>526476</v>
      </c>
      <c r="B450" s="419"/>
      <c r="C450" s="417" t="str">
        <f>CONCATENATE(H450,"-",J22)</f>
        <v>1700-čierna štrukturálna</v>
      </c>
      <c r="D450" s="196">
        <v>526476</v>
      </c>
      <c r="E450" s="419" t="str">
        <f>+VLOOKUP(A450,cennik!A:G,2,FALSE)</f>
        <v>SEVROLL 06439 Gemini 10 spodná krycia lišta 1,7m 10mm čierna štrukturálna</v>
      </c>
      <c r="F450" s="419" t="str">
        <f>+VLOOKUP(A450,cennik!A:B,2,FALSE)</f>
        <v>SEVROLL 06439 Gemini 10 spodná krycia lišta 1,7m 10mm čierna štrukturálna</v>
      </c>
      <c r="G450" s="417"/>
      <c r="H450" s="417">
        <v>1700</v>
      </c>
      <c r="I450" s="417" t="str">
        <f>CONCATENATE(H450,"-",J22)</f>
        <v>1700-čierna štrukturálna</v>
      </c>
      <c r="Z450" s="1" t="b">
        <f t="shared" si="9"/>
        <v>1</v>
      </c>
    </row>
    <row r="451" spans="1:26" ht="15" customHeight="1" x14ac:dyDescent="0.25">
      <c r="A451" s="196">
        <v>526477</v>
      </c>
      <c r="B451" s="419"/>
      <c r="C451" s="417" t="str">
        <f>CONCATENATE(H451,"-",J22)</f>
        <v>2350-čierna štrukturálna</v>
      </c>
      <c r="D451" s="196">
        <v>526477</v>
      </c>
      <c r="E451" s="419" t="str">
        <f>+VLOOKUP(A451,cennik!A:G,2,FALSE)</f>
        <v>SEVROLL 06440 Gemini 10 spodná krycia lišta 2,35m 10mm čierna štrukturálna</v>
      </c>
      <c r="F451" s="419" t="str">
        <f>+VLOOKUP(A451,cennik!A:B,2,FALSE)</f>
        <v>SEVROLL 06440 Gemini 10 spodná krycia lišta 2,35m 10mm čierna štrukturálna</v>
      </c>
      <c r="G451" s="417"/>
      <c r="H451" s="417">
        <v>2350</v>
      </c>
      <c r="I451" s="417" t="str">
        <f>CONCATENATE(H451,"-",J22)</f>
        <v>2350-čierna štrukturálna</v>
      </c>
      <c r="Z451" s="1" t="b">
        <f t="shared" si="9"/>
        <v>1</v>
      </c>
    </row>
    <row r="452" spans="1:26" ht="15" customHeight="1" x14ac:dyDescent="0.25">
      <c r="A452" s="196">
        <v>526478</v>
      </c>
      <c r="B452" s="419"/>
      <c r="C452" s="417" t="str">
        <f>CONCATENATE(H452,"-",J22)</f>
        <v>3000-čierna štrukturálna</v>
      </c>
      <c r="D452" s="196">
        <v>526478</v>
      </c>
      <c r="E452" s="419" t="str">
        <f>+VLOOKUP(A452,cennik!A:G,2,FALSE)</f>
        <v>SEVROLL 06123 Gemini 10 spodná krycia lišta 3m 10mm čierna štrukturálna</v>
      </c>
      <c r="F452" s="419" t="str">
        <f>+VLOOKUP(A452,cennik!A:B,2,FALSE)</f>
        <v>SEVROLL 06123 Gemini 10 spodná krycia lišta 3m 10mm čierna štrukturálna</v>
      </c>
      <c r="G452" s="417"/>
      <c r="H452" s="417">
        <v>3000</v>
      </c>
      <c r="I452" s="417" t="str">
        <f>CONCATENATE(H452,"-",J22)</f>
        <v>3000-čierna štrukturálna</v>
      </c>
      <c r="Z452" s="1" t="b">
        <f t="shared" si="9"/>
        <v>1</v>
      </c>
    </row>
    <row r="453" spans="1:26" s="430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25">
      <c r="A454" s="49">
        <v>278056</v>
      </c>
      <c r="B454" s="48"/>
      <c r="C454" s="1" t="str">
        <f>J4</f>
        <v xml:space="preserve">strieborná </v>
      </c>
      <c r="D454" s="49">
        <v>278056</v>
      </c>
      <c r="E454" s="48" t="str">
        <f>+VLOOKUP(A454,cennik!A:G,2,FALSE)</f>
        <v>SEVROLL 04094 Pax úchytová lišta 2,7m strieborná</v>
      </c>
      <c r="F454" s="48" t="str">
        <f>+VLOOKUP(A454,cennik!A:B,2,FALSE)</f>
        <v>SEVROLL 04094 Pax úchytová lišta 2,7m strieborná</v>
      </c>
      <c r="G454" s="1"/>
      <c r="H454" s="1">
        <v>2700</v>
      </c>
      <c r="I454" s="1" t="str">
        <f>J4</f>
        <v xml:space="preserve">strieborná 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>biela lesk</v>
      </c>
      <c r="D455" s="49">
        <v>284521</v>
      </c>
      <c r="E455" s="48" t="str">
        <f>+VLOOKUP(A455,cennik!A:G,2,FALSE)</f>
        <v>SEVROLL 04098 Pax úchytová lišta 2,7m biela lesk</v>
      </c>
      <c r="F455" s="48" t="str">
        <f>+VLOOKUP(A455,cennik!A:B,2,FALSE)</f>
        <v>SEVROLL 04098 Pax úchytová lišta 2,7m biela lesk</v>
      </c>
      <c r="H455" s="1">
        <v>2700</v>
      </c>
      <c r="I455" s="1" t="str">
        <f>J15</f>
        <v>biela lesk</v>
      </c>
      <c r="Z455" s="1" t="b">
        <f t="shared" si="9"/>
        <v>1</v>
      </c>
    </row>
    <row r="456" spans="1:26" ht="15" customHeight="1" x14ac:dyDescent="0.25">
      <c r="A456" s="431">
        <v>456332</v>
      </c>
      <c r="B456" s="430"/>
      <c r="C456" s="430" t="str">
        <f>J17</f>
        <v>čierna mat</v>
      </c>
      <c r="D456" s="431">
        <v>456332</v>
      </c>
      <c r="E456" s="48" t="str">
        <f>+VLOOKUP(A456,cennik!A:G,2,FALSE)</f>
        <v>SEVROLL 05325 Pax úchytová lišta 2,7m čierna mat</v>
      </c>
      <c r="F456" s="48" t="str">
        <f>+VLOOKUP(A456,cennik!A:B,2,FALSE)</f>
        <v>SEVROLL 05325 Pax úchytová lišta 2,7m čierna mat</v>
      </c>
      <c r="G456" s="430"/>
      <c r="H456" s="430">
        <v>2700</v>
      </c>
      <c r="I456" s="430" t="str">
        <f>J17</f>
        <v>čierna mat</v>
      </c>
      <c r="Z456" s="1" t="b">
        <f t="shared" si="9"/>
        <v>1</v>
      </c>
    </row>
    <row r="457" spans="1:26" s="430" customFormat="1" ht="15" customHeight="1" x14ac:dyDescent="0.25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25">
      <c r="A458" s="49">
        <v>278057</v>
      </c>
      <c r="B458" s="161"/>
      <c r="C458" s="1" t="str">
        <f>J4</f>
        <v xml:space="preserve">strieborná </v>
      </c>
      <c r="D458" s="49">
        <v>278057</v>
      </c>
      <c r="E458" s="48" t="str">
        <f>+VLOOKUP(A458,cennik!A:G,2,FALSE)</f>
        <v>SEVROLL Pax úchytová lišta 3m strieborná</v>
      </c>
      <c r="F458" s="48" t="str">
        <f>+VLOOKUP(A458,cennik!A:B,2,FALSE)</f>
        <v>SEVROLL Pax úchytová lišta 3m strieborná</v>
      </c>
      <c r="G458" s="1"/>
      <c r="H458" s="1">
        <v>3000</v>
      </c>
      <c r="I458" s="1" t="str">
        <f>J4</f>
        <v xml:space="preserve">strieborná 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>biela lesk</v>
      </c>
      <c r="D459" s="49">
        <v>284523</v>
      </c>
      <c r="E459" s="48" t="str">
        <f>+VLOOKUP(A459,cennik!A:G,2,FALSE)</f>
        <v>SEVROLL 04101 Pax úchytová lišta 3m biela lesk</v>
      </c>
      <c r="F459" s="48" t="str">
        <f>+VLOOKUP(A459,cennik!A:B,2,FALSE)</f>
        <v>SEVROLL 04101 Pax úchytová lišta 3m biela lesk</v>
      </c>
      <c r="H459" s="1">
        <v>3000</v>
      </c>
      <c r="I459" s="1" t="str">
        <f>J15</f>
        <v>biela lesk</v>
      </c>
      <c r="Z459" s="1" t="b">
        <f t="shared" si="9"/>
        <v>1</v>
      </c>
    </row>
    <row r="460" spans="1:26" ht="15" customHeight="1" x14ac:dyDescent="0.25">
      <c r="A460" s="431">
        <v>456333</v>
      </c>
      <c r="B460" s="430"/>
      <c r="C460" s="430" t="str">
        <f>J17</f>
        <v>čierna mat</v>
      </c>
      <c r="D460" s="431">
        <v>456333</v>
      </c>
      <c r="E460" s="48" t="str">
        <f>+VLOOKUP(A460,cennik!A:G,2,FALSE)</f>
        <v>SEVROLL 05326 Pax úchytová lišta 3m čierna mat</v>
      </c>
      <c r="F460" s="48" t="str">
        <f>+VLOOKUP(A460,cennik!A:B,2,FALSE)</f>
        <v>SEVROLL 05326 Pax úchytová lišta 3m čierna mat</v>
      </c>
      <c r="G460" s="430"/>
      <c r="H460" s="430">
        <v>3000</v>
      </c>
      <c r="I460" s="430" t="str">
        <f>J17</f>
        <v>čierna mat</v>
      </c>
      <c r="Z460" s="1" t="b">
        <f t="shared" si="9"/>
        <v>1</v>
      </c>
    </row>
    <row r="461" spans="1:26" ht="15" customHeight="1" x14ac:dyDescent="0.25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horná vodiaca lišta 3m strieborná</v>
      </c>
      <c r="F462" s="48" t="str">
        <f>+VLOOKUP(A462,cennik!A:B,2,FALSE)</f>
        <v>SEVROLL 04096 Pax horná vodiaca lišta 3m strieborná</v>
      </c>
      <c r="H462" s="1">
        <v>3000</v>
      </c>
      <c r="I462" s="1" t="str">
        <f>J4</f>
        <v xml:space="preserve">strieborná 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horná vodiaca lišta 3m biela lesk</v>
      </c>
      <c r="F463" s="48" t="str">
        <f>+VLOOKUP(A463,cennik!A:B,2,FALSE)</f>
        <v>SEVROLL 04100 Pax horná vodiaca lišta 3m biela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spodná krycia lišta 3m 4mm strieborná</v>
      </c>
      <c r="F464" s="48" t="str">
        <f>+VLOOKUP(A464,cennik!A:B,2,FALSE)</f>
        <v>SEVROLL 04095 Pax spodná krycia lišta 3m 4mm strieborná</v>
      </c>
      <c r="H464" s="1">
        <v>3000</v>
      </c>
      <c r="I464" s="1" t="str">
        <f>J4</f>
        <v xml:space="preserve">strieborná </v>
      </c>
      <c r="Z464" s="1" t="b">
        <f t="shared" si="9"/>
        <v>1</v>
      </c>
    </row>
    <row r="465" spans="1:26" s="434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04099Gemini 4 Pax spodná krycia lišta 3m 4mm biela lesk</v>
      </c>
      <c r="F465" s="48" t="str">
        <f>+VLOOKUP(A465,cennik!A:B,2,FALSE)</f>
        <v>SEVROLL 04099Gemini 4 Pax spodná krycia lišta 3m 4mm biela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25">
      <c r="A466" s="49">
        <v>288126</v>
      </c>
      <c r="B466" s="161" t="s">
        <v>841</v>
      </c>
      <c r="C466" s="143" t="str">
        <f>J4</f>
        <v xml:space="preserve">strieborná </v>
      </c>
      <c r="D466" s="49">
        <v>288126</v>
      </c>
      <c r="E466" s="48" t="str">
        <f>+VLOOKUP(A466,cennik!A:G,2,FALSE)</f>
        <v>SEVROLL 20328 Pax nalepovacia úchytka strieborná</v>
      </c>
      <c r="F466" s="48" t="str">
        <f>+VLOOKUP(A466,cennik!A:B,2,FALSE)</f>
        <v>SEVROLL 20328 Pax nalepovacia úchytka strieborná</v>
      </c>
      <c r="G466" s="1"/>
      <c r="H466" s="1"/>
      <c r="I466" s="1" t="str">
        <f>J4</f>
        <v xml:space="preserve">strieborná 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>biela lesk</v>
      </c>
      <c r="D467" s="49">
        <v>288125</v>
      </c>
      <c r="E467" s="48" t="str">
        <f>+VLOOKUP(A467,cennik!A:G,2,FALSE)</f>
        <v>SEVROLL 20329 Pax nalepovacia úchytka biela lesk</v>
      </c>
      <c r="F467" s="48" t="str">
        <f>+VLOOKUP(A467,cennik!A:B,2,FALSE)</f>
        <v>SEVROLL 20329 Pax nalepovacia úchytka biela lesk</v>
      </c>
      <c r="I467" s="1" t="str">
        <f>J15</f>
        <v>biela lesk</v>
      </c>
      <c r="Z467" s="1" t="b">
        <f t="shared" si="9"/>
        <v>1</v>
      </c>
    </row>
    <row r="468" spans="1:26" ht="15" customHeight="1" x14ac:dyDescent="0.25">
      <c r="A468" s="435">
        <v>278060</v>
      </c>
      <c r="B468" s="433" t="s">
        <v>840</v>
      </c>
      <c r="C468" s="434" t="str">
        <f>J4</f>
        <v xml:space="preserve">strieborná </v>
      </c>
      <c r="D468" s="435">
        <v>278060</v>
      </c>
      <c r="E468" s="432" t="str">
        <f>+VLOOKUP(A468,cennik!A:G,2,FALSE)</f>
        <v>SEVROLL 20298 Pax záslepka profilu (4 ks) strieborná</v>
      </c>
      <c r="F468" s="432" t="str">
        <f>+VLOOKUP(A468,cennik!A:B,2,FALSE)</f>
        <v>SEVROLL 20298 Pax záslepka profilu (4 ks) strieborná</v>
      </c>
      <c r="G468" s="434"/>
      <c r="H468" s="434"/>
      <c r="I468" s="434" t="str">
        <f>J4</f>
        <v xml:space="preserve">strieborná </v>
      </c>
      <c r="Z468" s="1" t="b">
        <f t="shared" si="9"/>
        <v>1</v>
      </c>
    </row>
    <row r="469" spans="1:26" ht="15" customHeight="1" x14ac:dyDescent="0.25">
      <c r="A469" s="435">
        <v>284529</v>
      </c>
      <c r="B469" s="433"/>
      <c r="C469" s="434" t="str">
        <f>J15</f>
        <v>biela lesk</v>
      </c>
      <c r="D469" s="435">
        <v>284529</v>
      </c>
      <c r="E469" s="432" t="str">
        <f>+VLOOKUP(A469,cennik!A:G,2,FALSE)</f>
        <v>SEVROLL 20299 Pax záslepka profilu (4 ks) biela lesk</v>
      </c>
      <c r="F469" s="432" t="str">
        <f>+VLOOKUP(A469,cennik!A:B,2,FALSE)</f>
        <v>SEVROLL 20299 Pax záslepka profilu (4 ks) biela lesk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čierna mat</v>
      </c>
      <c r="D470" s="1">
        <v>422012</v>
      </c>
      <c r="E470" s="48" t="str">
        <f>+VLOOKUP(A470,cennik!A:G,2,FALSE)</f>
        <v>SEVROLL 05327 Pax záslepka profilu (4 ks) čierna mat</v>
      </c>
      <c r="F470" s="48" t="str">
        <f>+VLOOKUP(A470,cennik!A:B,2,FALSE)</f>
        <v>SEVROLL 05327 Pax záslepka profilu (4 ks) čierna mat</v>
      </c>
      <c r="I470" s="1" t="str">
        <f>J17</f>
        <v>čierna mat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20208 brzda k lište Hide N a M</v>
      </c>
      <c r="F472" s="48" t="str">
        <f>+VLOOKUP(A472,cennik!A:B,2,FALSE)</f>
        <v>SEVROLL 20208 brzda k lište Hide N a M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 xml:space="preserve">3000-strieborná </v>
      </c>
      <c r="D473" s="49">
        <v>283904</v>
      </c>
      <c r="E473" s="48" t="str">
        <f>+VLOOKUP(A473,cennik!A:G,2,FALSE)</f>
        <v>SEVROLL 04318 Pax výztuha 3m strieborná</v>
      </c>
      <c r="F473" s="48" t="str">
        <f>+VLOOKUP(A473,cennik!A:B,2,FALSE)</f>
        <v>SEVROLL 04318 Pax výztuha 3m strieborná</v>
      </c>
      <c r="H473" s="1">
        <v>3000</v>
      </c>
      <c r="I473" s="1" t="str">
        <f>J4</f>
        <v xml:space="preserve">strieborná 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 xml:space="preserve">1500-strieborná </v>
      </c>
      <c r="D476" s="49">
        <v>224152</v>
      </c>
      <c r="E476" s="48" t="str">
        <f>+VLOOKUP(A476,cennik!A:G,2,FALSE)</f>
        <v>SEVROLL spodná krycia lišta Simple/Blue 1,5m (pre lamino 10mm) strieborná</v>
      </c>
      <c r="F476" s="48" t="str">
        <f>+VLOOKUP(A476,cennik!A:B,2,FALSE)</f>
        <v>SEVROLL spodná krycia lišta Simple/Blue 1,5m (pre lamino 10mm) strieborná</v>
      </c>
      <c r="H476" s="1">
        <v>1500</v>
      </c>
      <c r="I476" s="1" t="str">
        <f>CONCATENATE(H476,"-",J4)</f>
        <v xml:space="preserve">1500-strieborná 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 xml:space="preserve">2000-strieborná </v>
      </c>
      <c r="D477" s="49">
        <v>224153</v>
      </c>
      <c r="E477" s="48" t="str">
        <f>+VLOOKUP(A477,cennik!A:G,2,FALSE)</f>
        <v>SEVROLL spodná krycia lišta Simple/Blue 2m(pre lamino 10mm) strieborná</v>
      </c>
      <c r="F477" s="48" t="str">
        <f>+VLOOKUP(A477,cennik!A:B,2,FALSE)</f>
        <v>SEVROLL spodná krycia lišta Simple/Blue 2m(pre lamino 10mm) strieborná</v>
      </c>
      <c r="H477" s="1">
        <v>2000</v>
      </c>
      <c r="I477" s="1" t="str">
        <f>CONCATENATE(H477,"-",J4)</f>
        <v xml:space="preserve">2000-strieborná 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 xml:space="preserve">3000-strieborná </v>
      </c>
      <c r="D478" s="49">
        <v>222574</v>
      </c>
      <c r="E478" s="48" t="str">
        <f>+VLOOKUP(A478,cennik!A:G,2,FALSE)</f>
        <v>SEVROLL spodná krycia lišta Simple/Blue 3m (pre lamino 10mm) strieborná</v>
      </c>
      <c r="F478" s="48" t="str">
        <f>+VLOOKUP(A478,cennik!A:B,2,FALSE)</f>
        <v>SEVROLL spodná krycia lišta Simple/Blue 3m (pre lamino 10mm) strieborná</v>
      </c>
      <c r="H478" s="1">
        <v>3000</v>
      </c>
      <c r="I478" s="1" t="str">
        <f>CONCATENATE(H478,"-",J4)</f>
        <v xml:space="preserve">3000-strieborná 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spodná krycia lišta Simple/Blue 1,5m (pre lamino 10mm) oliva</v>
      </c>
      <c r="F479" s="48" t="str">
        <f>+VLOOKUP(A479,cennik!A:B,2,FALSE)</f>
        <v>SEVROLL 03751 spodná krycia lišta Simple/Blue 1,5m (pre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spodná krycia lišta Simple/Blue 2m (pre lamino 10mm) oliva</v>
      </c>
      <c r="F480" s="48" t="str">
        <f>+VLOOKUP(A480,cennik!A:B,2,FALSE)</f>
        <v>SEVROLL 03752 spodná krycia lišta Simple/Blue 2m (pre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spodná krycia lišta Simple/Blue 3m (pre lamino 10mm) oliva</v>
      </c>
      <c r="F481" s="48" t="str">
        <f>+VLOOKUP(A481,cennik!A:B,2,FALSE)</f>
        <v>SEVROLL spodná krycia lišta Simple/Blue 3m (pre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 xml:space="preserve">1500-strieborná </v>
      </c>
      <c r="D483" s="49">
        <v>224137</v>
      </c>
      <c r="E483" s="48" t="str">
        <f>+VLOOKUP(A483,cennik!A:G,2,FALSE)</f>
        <v>SEVROLL 04452 spodná krycia lišta Simple/Blue 1,5m (pre lamino 18mm) strieborná</v>
      </c>
      <c r="F483" s="48" t="str">
        <f>+VLOOKUP(A483,cennik!A:B,2,FALSE)</f>
        <v>SEVROLL 04452 spodná krycia lišta Simple/Blue 1,5m (pre lamino 18mm) strieborná</v>
      </c>
      <c r="H483" s="1">
        <v>1500</v>
      </c>
      <c r="I483" s="1" t="str">
        <f>CONCATENATE(H483,"-",J4)</f>
        <v xml:space="preserve">1500-strieborná 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 xml:space="preserve">2000-strieborná </v>
      </c>
      <c r="D484" s="49">
        <v>224138</v>
      </c>
      <c r="E484" s="48" t="str">
        <f>+VLOOKUP(A484,cennik!A:G,2,FALSE)</f>
        <v>SEVROLL 04453 spodná krycia lišta Simple/Blue 2m (pre lamino 18mm) strieborná</v>
      </c>
      <c r="F484" s="48" t="str">
        <f>+VLOOKUP(A484,cennik!A:B,2,FALSE)</f>
        <v>SEVROLL 04453 spodná krycia lišta Simple/Blue 2m (pre lamino 18mm) strieborná</v>
      </c>
      <c r="H484" s="1">
        <v>2000</v>
      </c>
      <c r="I484" s="1" t="str">
        <f>CONCATENATE(H484,"-",J4)</f>
        <v xml:space="preserve">2000-strieborná 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 xml:space="preserve">3000-strieborná </v>
      </c>
      <c r="D485" s="49">
        <v>222572</v>
      </c>
      <c r="E485" s="48" t="str">
        <f>+VLOOKUP(A485,cennik!A:G,2,FALSE)</f>
        <v>SEVROLL 04455 spodná krycia lišta Simple/Blue 3m (pre lamino 18mm) strieborná</v>
      </c>
      <c r="F485" s="48" t="str">
        <f>+VLOOKUP(A485,cennik!A:B,2,FALSE)</f>
        <v>SEVROLL 04455 spodná krycia lišta Simple/Blue 3m (pre lamino 18mm) strieborná</v>
      </c>
      <c r="H485" s="1">
        <v>3000</v>
      </c>
      <c r="I485" s="1" t="str">
        <f>CONCATENATE(H485,"-",J4)</f>
        <v xml:space="preserve">3000-strieborná </v>
      </c>
      <c r="Z485" s="1" t="b">
        <f t="shared" si="9"/>
        <v>1</v>
      </c>
    </row>
    <row r="486" spans="1:26" ht="15" customHeight="1" x14ac:dyDescent="0.25">
      <c r="A486" s="1">
        <v>488235</v>
      </c>
      <c r="B486" s="445"/>
      <c r="C486" s="1" t="str">
        <f>CONCATENATE(H486,"-",J17)</f>
        <v>1500-čierna mat</v>
      </c>
      <c r="D486" s="1">
        <v>488235</v>
      </c>
      <c r="E486" s="48" t="str">
        <f>+VLOOKUP(A486,cennik!A:G,2,FALSE)</f>
        <v>SEVROLL 05747 spodná krycia lišta Simple/Blue 2m (pre lamino 18mm) čierna mat</v>
      </c>
      <c r="F486" s="48" t="str">
        <f>+VLOOKUP(A486,cennik!A:B,2,FALSE)</f>
        <v>SEVROLL 05747 spodná krycia lišta Simple/Blue 2m (pre lamino 18mm) čierna mat</v>
      </c>
      <c r="H486" s="1">
        <v>1500</v>
      </c>
      <c r="I486" s="1" t="str">
        <f>CONCATENATE(H486,"-",J17)</f>
        <v>1500-čierna mat</v>
      </c>
      <c r="Z486" s="1" t="b">
        <f t="shared" si="9"/>
        <v>1</v>
      </c>
    </row>
    <row r="487" spans="1:26" ht="15" customHeight="1" x14ac:dyDescent="0.25">
      <c r="A487" s="1">
        <v>488235</v>
      </c>
      <c r="B487" s="445"/>
      <c r="C487" s="1" t="str">
        <f>CONCATENATE(H487,"-",J17)</f>
        <v>2000-čierna mat</v>
      </c>
      <c r="D487" s="1">
        <v>488235</v>
      </c>
      <c r="E487" s="48" t="str">
        <f>+VLOOKUP(A487,cennik!A:G,2,FALSE)</f>
        <v>SEVROLL 05747 spodná krycia lišta Simple/Blue 2m (pre lamino 18mm) čierna mat</v>
      </c>
      <c r="F487" s="48" t="str">
        <f>+VLOOKUP(A487,cennik!A:B,2,FALSE)</f>
        <v>SEVROLL 05747 spodná krycia lišta Simple/Blue 2m (pre lamino 18mm) čierna mat</v>
      </c>
      <c r="H487" s="1">
        <v>2000</v>
      </c>
      <c r="I487" s="1" t="str">
        <f>CONCATENATE(H487,"-",J17)</f>
        <v>2000-čierna mat</v>
      </c>
      <c r="Z487" s="1" t="b">
        <f t="shared" si="9"/>
        <v>1</v>
      </c>
    </row>
    <row r="488" spans="1:26" ht="15" customHeight="1" x14ac:dyDescent="0.25">
      <c r="A488" s="1">
        <v>488236</v>
      </c>
      <c r="B488" s="445"/>
      <c r="C488" s="1" t="str">
        <f>CONCATENATE(H488,"-",J17)</f>
        <v>3000-čierna mat</v>
      </c>
      <c r="D488" s="1">
        <v>488236</v>
      </c>
      <c r="E488" s="48" t="str">
        <f>+VLOOKUP(A488,cennik!A:G,2,FALSE)</f>
        <v>SEVROLL 05748 spodná krycia lišta Simple/Blue 3m (pre lamino 18mm) čierna mat</v>
      </c>
      <c r="F488" s="48" t="str">
        <f>+VLOOKUP(A488,cennik!A:B,2,FALSE)</f>
        <v>SEVROLL 05748 spodná krycia lišta Simple/Blue 3m (pre lamino 18mm) čierna mat</v>
      </c>
      <c r="H488" s="1">
        <v>3000</v>
      </c>
      <c r="I488" s="1" t="str">
        <f>CONCATENATE(H488,"-",J17)</f>
        <v>3000-čierna mat</v>
      </c>
      <c r="Z488" s="1" t="b">
        <f t="shared" si="9"/>
        <v>1</v>
      </c>
    </row>
    <row r="489" spans="1:26" ht="15" customHeight="1" x14ac:dyDescent="0.25">
      <c r="A489" s="434">
        <v>394231</v>
      </c>
      <c r="B489" s="434"/>
      <c r="C489" s="434" t="str">
        <f>CONCATENATE(H489,"-",J15)</f>
        <v>1500-biela lesk</v>
      </c>
      <c r="D489" s="434">
        <v>394231</v>
      </c>
      <c r="E489" s="432" t="str">
        <f>+VLOOKUP(A489,cennik!A:G,2,FALSE)</f>
        <v>SEVROLL 04940 spodná krycia lišta Simple/Blue 2m (pre lamino 18mm) biely lesk</v>
      </c>
      <c r="F489" s="432" t="str">
        <f>+VLOOKUP(A489,cennik!A:B,2,FALSE)</f>
        <v>SEVROLL 04940 spodná krycia lišta Simple/Blue 2m (pre lamino 18mm) biely lesk</v>
      </c>
      <c r="G489" s="434"/>
      <c r="H489" s="434">
        <v>1500</v>
      </c>
      <c r="I489" s="434" t="str">
        <f>CONCATENATE(H489,"-",J15)</f>
        <v>1500-biela lesk</v>
      </c>
      <c r="Z489" s="1" t="b">
        <f t="shared" si="9"/>
        <v>1</v>
      </c>
    </row>
    <row r="490" spans="1:26" ht="15" customHeight="1" x14ac:dyDescent="0.25">
      <c r="A490" s="434">
        <v>394231</v>
      </c>
      <c r="B490" s="434"/>
      <c r="C490" s="434" t="str">
        <f>CONCATENATE(H490,"-",J15)</f>
        <v>2000-biela lesk</v>
      </c>
      <c r="D490" s="434">
        <v>394231</v>
      </c>
      <c r="E490" s="432" t="str">
        <f>+VLOOKUP(A490,cennik!A:G,2,FALSE)</f>
        <v>SEVROLL 04940 spodná krycia lišta Simple/Blue 2m (pre lamino 18mm) biely lesk</v>
      </c>
      <c r="F490" s="432" t="str">
        <f>+VLOOKUP(A490,cennik!A:B,2,FALSE)</f>
        <v>SEVROLL 04940 spodná krycia lišta Simple/Blue 2m (pre lamino 18mm) biely lesk</v>
      </c>
      <c r="G490" s="434"/>
      <c r="H490" s="434">
        <v>2000</v>
      </c>
      <c r="I490" s="434" t="str">
        <f>CONCATENATE(H490,"-",J15)</f>
        <v>2000-biela lesk</v>
      </c>
      <c r="Z490" s="1" t="b">
        <f t="shared" si="9"/>
        <v>1</v>
      </c>
    </row>
    <row r="491" spans="1:26" ht="15" customHeight="1" x14ac:dyDescent="0.25">
      <c r="A491" s="434">
        <v>394265</v>
      </c>
      <c r="B491" s="434"/>
      <c r="C491" s="434" t="str">
        <f>CONCATENATE(H491,"-",J15)</f>
        <v>3000-biela lesk</v>
      </c>
      <c r="D491" s="434">
        <v>394265</v>
      </c>
      <c r="E491" s="432" t="str">
        <f>+VLOOKUP(A491,cennik!A:G,2,FALSE)</f>
        <v>SEVROLL 04941 spodná krycia lišta Simple/Blue 3m (pre lamino 18mm) biely lesk</v>
      </c>
      <c r="F491" s="432" t="str">
        <f>+VLOOKUP(A491,cennik!A:B,2,FALSE)</f>
        <v>SEVROLL 04941 spodná krycia lišta Simple/Blue 3m (pre lamino 18mm) biely lesk</v>
      </c>
      <c r="G491" s="434"/>
      <c r="H491" s="434">
        <v>3000</v>
      </c>
      <c r="I491" s="434" t="str">
        <f>CONCATENATE(H491,"-",J15)</f>
        <v>3000-biela lesk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04449 spodná krycia lišta Simple/Blue 2m (pre lamino 18mm) oliva</v>
      </c>
      <c r="F492" s="48" t="str">
        <f>+VLOOKUP(A492,cennik!A:B,2,FALSE)</f>
        <v>SEVROLL 04449 spodná krycia lišta Simple/Blue 2m (pre lamino 18mm)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25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spodná krycia lišta Simple/Blue 2m (pre lamino 18mm) oliva</v>
      </c>
      <c r="F493" s="48" t="str">
        <f>+VLOOKUP(A493,cennik!A:B,2,FALSE)</f>
        <v>SEVROLL 04449 spodná krycia lišta Simple/Blue 2m (pre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25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spodná krycia lišta Simple/Blue 3m (pre lamino 18mm) oliva</v>
      </c>
      <c r="F494" s="48" t="str">
        <f>+VLOOKUP(A494,cennik!A:B,2,FALSE)</f>
        <v>SEVROLL 04451 spodná krycia lišta Simple/Blue 3m (pre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25">
      <c r="A496" s="428">
        <v>89236</v>
      </c>
      <c r="B496" s="426" t="s">
        <v>29</v>
      </c>
      <c r="C496" s="425" t="str">
        <f t="shared" ref="C496:C501" si="10">J4</f>
        <v xml:space="preserve">strieborná </v>
      </c>
      <c r="D496" s="428">
        <v>89236</v>
      </c>
      <c r="E496" s="426" t="str">
        <f>+VLOOKUP(A496,cennik!A:G,2,FALSE)</f>
        <v>SEVROLL SPOJ.LIŠTA "H10" 3M STR.</v>
      </c>
      <c r="F496" s="426" t="str">
        <f>+VLOOKUP(A496,cennik!A:B,2,FALSE)</f>
        <v>SEVROLL SPOJ.LIŠTA "H10" 3M STR.</v>
      </c>
      <c r="G496" s="425" t="e">
        <f>+VLOOKUP(A496,#REF!,4,FALSE)</f>
        <v>#REF!</v>
      </c>
      <c r="I496" s="425" t="str">
        <f t="shared" ref="I496:I501" si="11">J4</f>
        <v xml:space="preserve">strieborná </v>
      </c>
      <c r="Z496" s="1" t="b">
        <f t="shared" si="9"/>
        <v>1</v>
      </c>
    </row>
    <row r="497" spans="1:26" s="425" customFormat="1" ht="15" customHeight="1" x14ac:dyDescent="0.25">
      <c r="A497" s="428">
        <v>542870</v>
      </c>
      <c r="B497" s="426"/>
      <c r="C497" s="425" t="str">
        <f t="shared" si="10"/>
        <v>zlatá/mosadz</v>
      </c>
      <c r="D497" s="428">
        <v>542870</v>
      </c>
      <c r="E497" s="426" t="str">
        <f>+VLOOKUP(A497,cennik!A:G,2,FALSE)</f>
        <v>SEVROLL 06793 spojovacia lišta H10 3m zlatá/mosadz</v>
      </c>
      <c r="F497" s="426" t="str">
        <f>+VLOOKUP(A497,cennik!A:B,2,FALSE)</f>
        <v>SEVROLL 06793 spojovacia lišta H10 3m zlatá/mosadz</v>
      </c>
      <c r="G497" s="425" t="e">
        <f>+VLOOKUP(A497,#REF!,4,FALSE)</f>
        <v>#REF!</v>
      </c>
      <c r="I497" s="425" t="str">
        <f t="shared" si="11"/>
        <v>zlatá/mosadz</v>
      </c>
      <c r="Z497" s="1" t="b">
        <f t="shared" si="9"/>
        <v>1</v>
      </c>
    </row>
    <row r="498" spans="1:26" s="425" customFormat="1" ht="15" customHeight="1" x14ac:dyDescent="0.25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153 SPOJ.LIŠTA "H 10"3M OLIVOVÁ</v>
      </c>
      <c r="F498" s="426" t="str">
        <f>+VLOOKUP(A498,cennik!A:B,2,FALSE)</f>
        <v>SEVROLL 153 SPOJ.LIŠTA "H 10"3M OLIVOVÁ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25">
      <c r="A499" s="428">
        <v>121028</v>
      </c>
      <c r="B499" s="426"/>
      <c r="C499" s="425" t="str">
        <f t="shared" si="10"/>
        <v>oliva kartáčovaná</v>
      </c>
      <c r="D499" s="428">
        <v>121028</v>
      </c>
      <c r="E499" s="426" t="str">
        <f>+VLOOKUP(A499,cennik!A:G,2,FALSE)</f>
        <v>SEVROLL SPOJ.LIŠTA "H 10" 3M OLIVA kartáčovaná</v>
      </c>
      <c r="F499" s="426" t="str">
        <f>+VLOOKUP(A499,cennik!A:B,2,FALSE)</f>
        <v>SEVROLL SPOJ.LIŠTA "H 10" 3M OLIVA kartáčovaná</v>
      </c>
      <c r="I499" s="425" t="str">
        <f t="shared" si="11"/>
        <v>oliva kartáčovaná</v>
      </c>
      <c r="Z499" s="1" t="b">
        <f t="shared" si="9"/>
        <v>1</v>
      </c>
    </row>
    <row r="500" spans="1:26" s="425" customFormat="1" ht="15" customHeight="1" x14ac:dyDescent="0.25">
      <c r="A500" s="428">
        <v>205160</v>
      </c>
      <c r="B500" s="426"/>
      <c r="C500" s="425" t="str">
        <f t="shared" si="10"/>
        <v>kart. tm. oliva</v>
      </c>
      <c r="D500" s="428">
        <v>205160</v>
      </c>
      <c r="E500" s="426" t="str">
        <f>+VLOOKUP(A500,cennik!A:G,2,FALSE)</f>
        <v>SEVROLL 03104 spojovacia lišta H10 3m oliva tmavá kartáčovaná</v>
      </c>
      <c r="F500" s="426" t="str">
        <f>+VLOOKUP(A500,cennik!A:B,2,FALSE)</f>
        <v>SEVROLL 03104 spojovacia lišta H10 3m oliva tmavá kartáčovaná</v>
      </c>
      <c r="I500" s="425" t="str">
        <f t="shared" si="11"/>
        <v>kart. tm. oliva</v>
      </c>
      <c r="Z500" s="1" t="b">
        <f t="shared" si="9"/>
        <v>1</v>
      </c>
    </row>
    <row r="501" spans="1:26" s="425" customFormat="1" ht="15" customHeight="1" x14ac:dyDescent="0.25">
      <c r="A501" s="428">
        <v>205161</v>
      </c>
      <c r="B501" s="426"/>
      <c r="C501" s="425" t="str">
        <f t="shared" si="10"/>
        <v>kart. čierna</v>
      </c>
      <c r="D501" s="428">
        <v>205161</v>
      </c>
      <c r="E501" s="426" t="str">
        <f>+VLOOKUP(A501,cennik!A:G,2,FALSE)</f>
        <v>SEVROLL spoj.lišta H10 3m čierna kartáč</v>
      </c>
      <c r="F501" s="426" t="str">
        <f>+VLOOKUP(A501,cennik!A:B,2,FALSE)</f>
        <v>SEVROLL spoj.lišta H10 3m čierna kartáč</v>
      </c>
      <c r="I501" s="425" t="str">
        <f t="shared" si="11"/>
        <v>kart. čierna</v>
      </c>
      <c r="Z501" s="1" t="b">
        <f t="shared" si="9"/>
        <v>1</v>
      </c>
    </row>
    <row r="502" spans="1:26" ht="15" customHeight="1" x14ac:dyDescent="0.25">
      <c r="A502" s="428">
        <v>276739</v>
      </c>
      <c r="B502" s="426"/>
      <c r="C502" s="425" t="str">
        <f>J15</f>
        <v>biela lesk</v>
      </c>
      <c r="D502" s="428">
        <v>276739</v>
      </c>
      <c r="E502" s="426" t="str">
        <f>+VLOOKUP(A502,cennik!A:G,2,FALSE)</f>
        <v>SEVROLL 04050 spojovacia lišta H10 3m biela lesk</v>
      </c>
      <c r="F502" s="426" t="str">
        <f>+VLOOKUP(A502,cennik!A:B,2,FALSE)</f>
        <v>SEVROLL 04050 spojovacia lišta H10 3m biela lesk</v>
      </c>
      <c r="G502" s="425"/>
      <c r="H502" s="425"/>
      <c r="I502" s="425" t="str">
        <f>J15</f>
        <v>biela lesk</v>
      </c>
      <c r="Z502" s="1" t="b">
        <f t="shared" si="9"/>
        <v>1</v>
      </c>
    </row>
    <row r="503" spans="1:26" ht="15" customHeight="1" x14ac:dyDescent="0.25">
      <c r="A503" s="427">
        <v>497953</v>
      </c>
      <c r="B503" s="425"/>
      <c r="C503" s="425" t="str">
        <f>J18</f>
        <v>biela mat</v>
      </c>
      <c r="D503" s="427">
        <v>497953</v>
      </c>
      <c r="E503" s="426" t="str">
        <f>+VLOOKUP(A503,cennik!A:G,2,FALSE)</f>
        <v>SEVROLL 05181 spojovacia lišta H10 3m biela mat</v>
      </c>
      <c r="F503" s="426" t="str">
        <f>+VLOOKUP(A503,cennik!A:B,2,FALSE)</f>
        <v>SEVROLL 05181 spojovacia lišta H10 3m biela mat</v>
      </c>
      <c r="G503" s="425"/>
      <c r="H503" s="425"/>
      <c r="I503" s="425" t="str">
        <f>J18</f>
        <v>biela mat</v>
      </c>
    </row>
    <row r="504" spans="1:26" ht="15" customHeight="1" x14ac:dyDescent="0.25">
      <c r="A504" s="427">
        <v>395508</v>
      </c>
      <c r="B504" s="425"/>
      <c r="C504" s="425" t="str">
        <f>J16</f>
        <v>čierna lesk</v>
      </c>
      <c r="D504" s="427">
        <v>395508</v>
      </c>
      <c r="E504" s="426" t="str">
        <f>+VLOOKUP(A504,cennik!A:G,2,FALSE)</f>
        <v>SEVROLL 05182 spojovacia lišta H10 3m čierna lesk</v>
      </c>
      <c r="F504" s="426" t="str">
        <f>+VLOOKUP(A504,cennik!A:B,2,FALSE)</f>
        <v>SEVROLL 05182 spojovacia lišta H10 3m čierna lesk</v>
      </c>
      <c r="G504" s="426" t="e">
        <f>+VLOOKUP(C504,cennik!A:G,2,FALSE)</f>
        <v>#N/A</v>
      </c>
      <c r="H504" s="425"/>
      <c r="I504" s="425" t="str">
        <f>J16</f>
        <v>čierna lesk</v>
      </c>
      <c r="Z504" s="1" t="b">
        <f t="shared" si="9"/>
        <v>1</v>
      </c>
    </row>
    <row r="505" spans="1:26" ht="15" customHeight="1" x14ac:dyDescent="0.25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spojovacia lišta H10 3m grafit</v>
      </c>
      <c r="F505" s="426" t="str">
        <f>+VLOOKUP(A505,cennik!A:B,2,FALSE)</f>
        <v>SEVROLL 05971 spojovacia lišta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25">
      <c r="A506" s="427">
        <v>452761</v>
      </c>
      <c r="B506" s="425"/>
      <c r="C506" s="425" t="str">
        <f>J17</f>
        <v>čierna mat</v>
      </c>
      <c r="D506" s="427">
        <v>452761</v>
      </c>
      <c r="E506" s="426" t="str">
        <f>+VLOOKUP(A506,cennik!A:G,2,FALSE)</f>
        <v>SEVROLL 05303 spojovacia lišta H10 3m čierna mat</v>
      </c>
      <c r="F506" s="426" t="str">
        <f>+VLOOKUP(A506,cennik!A:B,2,FALSE)</f>
        <v>SEVROLL 05303 spojovacia lišta H10 3m čierna mat</v>
      </c>
      <c r="G506" s="425"/>
      <c r="H506" s="425"/>
      <c r="I506" s="425" t="str">
        <f>J17</f>
        <v>čierna mat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5"/>
      <c r="C507" s="425" t="str">
        <f>J22</f>
        <v>čierna štrukturálna</v>
      </c>
      <c r="D507" s="196">
        <v>526501</v>
      </c>
      <c r="E507" s="426" t="str">
        <f>+VLOOKUP(A507,cennik!A:G,2,FALSE)</f>
        <v>SEVROLL 06125 spojovacia lišta H10 3m čierna štrukturálna</v>
      </c>
      <c r="F507" s="426" t="str">
        <f>+VLOOKUP(A507,cennik!A:B,2,FALSE)</f>
        <v>SEVROLL 06125 spojovacia lišta H10 3m čierna štrukturálna</v>
      </c>
      <c r="G507" s="425"/>
      <c r="H507" s="425"/>
      <c r="I507" s="425" t="str">
        <f>J22</f>
        <v>čierna štrukturálna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 xml:space="preserve">strieborná </v>
      </c>
      <c r="D508" s="49">
        <v>89069</v>
      </c>
      <c r="E508" s="48" t="str">
        <f>+VLOOKUP(A508,cennik!A:G,2,FALSE)</f>
        <v>SEVROLL 253S-SPOJ.LIŠTA H-30mm STR 3m</v>
      </c>
      <c r="F508" s="48" t="str">
        <f>+VLOOKUP(A508,cennik!A:B,2,FALSE)</f>
        <v>SEVROLL 253S-SPOJ.LIŠTA H-30mm STR 3m</v>
      </c>
      <c r="G508" s="1" t="e">
        <f>+VLOOKUP(A508,#REF!,4,FALSE)</f>
        <v>#REF!</v>
      </c>
      <c r="I508" s="1" t="str">
        <f t="shared" ref="I508:I513" si="14">J4</f>
        <v xml:space="preserve">strieborná 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zlatá/mosadz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zlatá/mosadz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spojovacia lišta H30 3m oliva</v>
      </c>
      <c r="F510" s="48" t="str">
        <f>+VLOOKUP(A510,cennik!A:B,2,FALSE)</f>
        <v>SEVROLL 00219 spojovacia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25" customFormat="1" ht="15" customHeight="1" x14ac:dyDescent="0.25">
      <c r="A512" s="49" t="s">
        <v>111</v>
      </c>
      <c r="B512" s="48"/>
      <c r="C512" s="1" t="str">
        <f t="shared" si="13"/>
        <v>kart. tm.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kart. tm. oliva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kart. čierna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kart. čierna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>biela lesk</v>
      </c>
      <c r="D514" s="49">
        <v>308627</v>
      </c>
      <c r="E514" s="48" t="str">
        <f>+VLOOKUP(A514,cennik!A:G,2,FALSE)</f>
        <v>SEVROLL 03212 spojovacia lišta H30 3m biela lesk</v>
      </c>
      <c r="F514" s="48" t="str">
        <f>+VLOOKUP(A514,cennik!A:B,2,FALSE)</f>
        <v>SEVROLL 03212 spojovacia lišta H30 3m biela lesk</v>
      </c>
      <c r="I514" s="1" t="str">
        <f>J15</f>
        <v>biela lesk</v>
      </c>
      <c r="Z514" s="1" t="b">
        <f t="shared" si="12"/>
        <v>1</v>
      </c>
    </row>
    <row r="515" spans="1:26" ht="15" customHeight="1" x14ac:dyDescent="0.25">
      <c r="A515" s="425">
        <v>452604</v>
      </c>
      <c r="B515" s="425"/>
      <c r="C515" s="425" t="str">
        <f>J17</f>
        <v>čierna mat</v>
      </c>
      <c r="D515" s="425">
        <v>452604</v>
      </c>
      <c r="E515" s="426" t="str">
        <f>+VLOOKUP(A515,cennik!A:G,2,FALSE)</f>
        <v>SEVROLL 03606 spojovacia lišta H30 decor 3m čierna mat</v>
      </c>
      <c r="F515" s="426" t="str">
        <f>+VLOOKUP(A515,cennik!A:B,2,FALSE)</f>
        <v>SEVROLL 03606 spojovacia lišta H30 decor 3m čierna mat</v>
      </c>
      <c r="G515" s="425"/>
      <c r="H515" s="425"/>
      <c r="I515" s="425" t="str">
        <f>J17</f>
        <v>čierna mat</v>
      </c>
      <c r="Z515" s="1" t="b">
        <f t="shared" si="12"/>
        <v>1</v>
      </c>
    </row>
    <row r="516" spans="1:26" s="434" customFormat="1" ht="15" customHeight="1" x14ac:dyDescent="0.25">
      <c r="A516" s="49" t="s">
        <v>111</v>
      </c>
      <c r="B516" s="48"/>
      <c r="C516" s="425" t="str">
        <f>J16</f>
        <v>čierna lesk</v>
      </c>
      <c r="D516" s="49" t="s">
        <v>111</v>
      </c>
      <c r="E516" s="48"/>
      <c r="F516" s="48"/>
      <c r="G516" s="1"/>
      <c r="H516" s="1"/>
      <c r="I516" s="425" t="str">
        <f>J16</f>
        <v>čierna lesk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 xml:space="preserve">strieborná </v>
      </c>
      <c r="D517" s="49">
        <v>336796</v>
      </c>
      <c r="E517" s="48" t="str">
        <f>+VLOOKUP(A517,cennik!A:G,2,FALSE)</f>
        <v>SEVROLL 04447 spojovacia lišta Simple/Blue H21 3m (pre lamino 18mm) strieborná</v>
      </c>
      <c r="F517" s="48" t="str">
        <f>+VLOOKUP(A517,cennik!A:B,2,FALSE)</f>
        <v>SEVROLL 04447 spojovacia lišta Simple/Blue H21 3m (pre lamino 18mm) strieborná</v>
      </c>
      <c r="I517" s="1" t="str">
        <f>J4</f>
        <v xml:space="preserve">strieborná </v>
      </c>
      <c r="Z517" s="1" t="b">
        <f t="shared" si="12"/>
        <v>1</v>
      </c>
    </row>
    <row r="518" spans="1:26" ht="15" customHeight="1" x14ac:dyDescent="0.25">
      <c r="A518" s="2">
        <v>488239</v>
      </c>
      <c r="B518" s="444"/>
      <c r="C518" s="1" t="str">
        <f>J17</f>
        <v>čierna mat</v>
      </c>
      <c r="D518" s="2">
        <v>488239</v>
      </c>
      <c r="E518" s="48" t="str">
        <f>+VLOOKUP(A518,cennik!A:G,2,FALSE)</f>
        <v>SEVROLL 05746 spojovacia lišta Simple/Blue H21 3m (pre lamino 18mm) čierna mat</v>
      </c>
      <c r="F518" s="48" t="str">
        <f>+VLOOKUP(A518,cennik!A:B,2,FALSE)</f>
        <v>SEVROLL 05746 spojovacia lišta Simple/Blue H21 3m (pre lamino 18mm) čierna mat</v>
      </c>
      <c r="I518" s="1" t="str">
        <f>J17</f>
        <v>čierna mat</v>
      </c>
      <c r="Z518" s="1" t="b">
        <f t="shared" si="12"/>
        <v>1</v>
      </c>
    </row>
    <row r="519" spans="1:26" ht="15" customHeight="1" x14ac:dyDescent="0.25">
      <c r="A519" s="434">
        <v>394273</v>
      </c>
      <c r="B519" s="434"/>
      <c r="C519" s="434" t="str">
        <f>J15</f>
        <v>biela lesk</v>
      </c>
      <c r="D519" s="434">
        <v>394273</v>
      </c>
      <c r="E519" s="432" t="str">
        <f>+VLOOKUP(A519,cennik!A:G,2,FALSE)</f>
        <v>SEVROLL 04929 spojovacia lišta Simple/Blue H21 3m (pre lamino 18mm) biely lesk</v>
      </c>
      <c r="F519" s="432" t="str">
        <f>+VLOOKUP(A519,cennik!A:B,2,FALSE)</f>
        <v>SEVROLL 04929 spojovacia lišta Simple/Blue H21 3m (pre lamino 18mm) biely lesk</v>
      </c>
      <c r="G519" s="434"/>
      <c r="H519" s="434"/>
      <c r="I519" s="434" t="str">
        <f>J15</f>
        <v>biela lesk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spojovacia lišta Simple/Blue H21 3m (pre lamino 18mm) oliva</v>
      </c>
      <c r="F520" s="48" t="str">
        <f>+VLOOKUP(A520,cennik!A:B,2,FALSE)</f>
        <v>SEVROLL 04446 spojovacia lišta Simple/Blue H21 3m (pre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 xml:space="preserve">strieborná </v>
      </c>
      <c r="D521" s="49">
        <v>328825</v>
      </c>
      <c r="E521" s="48" t="str">
        <f>+VLOOKUP(A521,cennik!A:G,2,FALSE)</f>
        <v>SEVROLL 04445 spojovacia lišta Simple/Blue H28 3m (pre lamino 18mm) strieborná</v>
      </c>
      <c r="F521" s="48" t="str">
        <f>+VLOOKUP(A521,cennik!A:B,2,FALSE)</f>
        <v>SEVROLL 04445 spojovacia lišta Simple/Blue H28 3m (pre lamino 18mm) strieborná</v>
      </c>
      <c r="I521" s="1" t="str">
        <f>J4</f>
        <v xml:space="preserve">strieborná </v>
      </c>
      <c r="Z521" s="1" t="b">
        <f t="shared" si="12"/>
        <v>1</v>
      </c>
    </row>
    <row r="522" spans="1:26" ht="15" customHeight="1" x14ac:dyDescent="0.25">
      <c r="A522" s="434">
        <v>394281</v>
      </c>
      <c r="B522" s="434"/>
      <c r="C522" s="434" t="str">
        <f>J15</f>
        <v>biela lesk</v>
      </c>
      <c r="D522" s="434">
        <v>394281</v>
      </c>
      <c r="E522" s="432" t="str">
        <f>+VLOOKUP(A522,cennik!A:G,2,FALSE)</f>
        <v>SEVROLL 04932 spojovacia lišta Simple/Blue H28 3m (pre lamino 18mm) biely lesk</v>
      </c>
      <c r="F522" s="432" t="str">
        <f>+VLOOKUP(A522,cennik!A:B,2,FALSE)</f>
        <v>SEVROLL 04932 spojovacia lišta Simple/Blue H28 3m (pre lamino 18mm) biely lesk</v>
      </c>
      <c r="G522" s="434"/>
      <c r="H522" s="434"/>
      <c r="I522" s="434" t="str">
        <f>J15</f>
        <v>biela lesk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spojovacia lišta Simple/Blue H28 3m (pre lamino 18mm) oliva</v>
      </c>
      <c r="F523" s="48" t="str">
        <f>+VLOOKUP(A523,cennik!A:B,2,FALSE)</f>
        <v>SEVROLL 04444 spojovacia lišta Simple/Blue H28 3m (pre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25">
      <c r="A524" s="446" t="s">
        <v>111</v>
      </c>
      <c r="B524" s="48"/>
      <c r="C524" s="1" t="str">
        <f>J17</f>
        <v>čierna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 xml:space="preserve">strieborná </v>
      </c>
      <c r="D525" s="49">
        <v>98070</v>
      </c>
      <c r="E525" s="48" t="str">
        <f>+VLOOKUP(A525,cennik!A:G,2,FALSE)</f>
        <v>SEVROLL Gemini-2 úch.lišta 2,7m strieborná</v>
      </c>
      <c r="F525" s="48" t="str">
        <f>+VLOOKUP(A525,cennik!A:B,2,FALSE)</f>
        <v>SEVROLL Gemini-2 úch.lišta 2,7m strieborná</v>
      </c>
      <c r="G525" s="1" t="e">
        <f>+VLOOKUP(A525,#REF!,4,FALSE)</f>
        <v>#REF!</v>
      </c>
      <c r="I525" s="1" t="str">
        <f>J4</f>
        <v xml:space="preserve">strieborná 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čierna mat</v>
      </c>
      <c r="D526" s="49">
        <v>278164</v>
      </c>
      <c r="E526" s="48" t="str">
        <f>+VLOOKUP(A526,cennik!A:G,2,FALSE)</f>
        <v>SEVROLL 03607 Gemini úchytová lišta 2,7m čierna mat</v>
      </c>
      <c r="F526" s="48" t="str">
        <f>+VLOOKUP(A526,cennik!A:B,2,FALSE)</f>
        <v>SEVROLL 03607 Gemini úchytová lišta 2,7m čierna mat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Gemini-2 úch.lišta 2,7m oliva</v>
      </c>
      <c r="F527" s="48" t="str">
        <f>+VLOOKUP(A527,cennik!A:B,2,FALSE)</f>
        <v>SEVROLL Gemini-2 úch.lišta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 xml:space="preserve">strieborná </v>
      </c>
      <c r="D528" s="48">
        <v>394690</v>
      </c>
      <c r="E528" s="48" t="str">
        <f>+VLOOKUP(A528,cennik!A:G,2,FALSE)</f>
        <v>SEVROLL 04920-A Lynx úchytová lišta 2,7m strieborná</v>
      </c>
      <c r="F528" s="48" t="str">
        <f>+VLOOKUP(A528,cennik!A:B,2,FALSE)</f>
        <v>SEVROLL 04920-A Lynx úchytová lišta 2,7m strieborná</v>
      </c>
      <c r="I528" s="1" t="str">
        <f>J4</f>
        <v xml:space="preserve">strieborná 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zlatá/mosadz</v>
      </c>
      <c r="D530" s="49">
        <v>542873</v>
      </c>
      <c r="E530" s="48" t="str">
        <f>+VLOOKUP(A530,cennik!A:G,2,FALSE)</f>
        <v>SEVROLL 06822 Gemini Gemini úchytová lišta 2,7m zlatá/mosadz</v>
      </c>
      <c r="F530" s="48" t="str">
        <f>+VLOOKUP(A530,cennik!A:B,2,FALSE)</f>
        <v>SEVROLL 06822 Gemini Gemini úchytová lišta 2,7m zlatá/mosadz</v>
      </c>
      <c r="G530" s="1" t="e">
        <f>+VLOOKUP(A530,#REF!,4,FALSE)</f>
        <v>#REF!</v>
      </c>
      <c r="I530" s="1" t="str">
        <f>J5</f>
        <v>zlatá/mosadz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čierna štrukturálna</v>
      </c>
      <c r="D531" s="196">
        <v>525015</v>
      </c>
      <c r="E531" s="48" t="str">
        <f>+VLOOKUP(A531,cennik!A:G,2,FALSE)</f>
        <v>SEVROLL 06370 Gemini úchytová lišta 2,7m čierna štrukturálna</v>
      </c>
      <c r="F531" s="48" t="str">
        <f>+VLOOKUP(A531,cennik!A:B,2,FALSE)</f>
        <v>SEVROLL 06370 Gemini úchytová lišta 2,7m čierna štrukturálna</v>
      </c>
      <c r="G531" s="1" t="e">
        <f>+VLOOKUP(A531,#REF!,4,FALSE)</f>
        <v>#REF!</v>
      </c>
      <c r="I531" s="1" t="str">
        <f>J22</f>
        <v>čierna štrukturálna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 xml:space="preserve">strieborná </v>
      </c>
      <c r="D532" s="49">
        <v>135366</v>
      </c>
      <c r="E532" s="48" t="str">
        <f>+VLOOKUP(A532,cennik!A:G,2,FALSE)</f>
        <v>SEVROLL ROMEO II ÚCH.LIŠTA 2,7 M STR.</v>
      </c>
      <c r="F532" s="48" t="str">
        <f>+VLOOKUP(A532,cennik!A:B,2,FALSE)</f>
        <v>SEVROLL ROMEO II ÚCH.LIŠTA 2,7 M STR.</v>
      </c>
      <c r="G532" s="1" t="e">
        <f>+VLOOKUP(A532,#REF!,4,FALSE)</f>
        <v>#REF!</v>
      </c>
      <c r="I532" s="1" t="str">
        <f>J4</f>
        <v xml:space="preserve">strieborná 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Romeo II úch.lišta 2,7m oliva</v>
      </c>
      <c r="F533" s="48" t="str">
        <f>+VLOOKUP(A533,cennik!A:B,2,FALSE)</f>
        <v>SEVROLL Romeo II úch.lišta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 xml:space="preserve">strieborná </v>
      </c>
      <c r="D535" s="49">
        <v>135344</v>
      </c>
      <c r="E535" s="48" t="str">
        <f>+VLOOKUP(A535,cennik!A:G,2,FALSE)</f>
        <v>SEVROLL Julia II úch.lišta 2,7m strieborná</v>
      </c>
      <c r="F535" s="48" t="str">
        <f>+VLOOKUP(A535,cennik!A:B,2,FALSE)</f>
        <v>SEVROLL Julia II úch.lišta 2,7m strieborná</v>
      </c>
      <c r="G535" s="1" t="e">
        <f>+VLOOKUP(A535,#REF!,4,FALSE)</f>
        <v>#REF!</v>
      </c>
      <c r="I535" s="1" t="str">
        <f>J4</f>
        <v xml:space="preserve">strieborná 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Julia II úch.lišta 2,7m oliva</v>
      </c>
      <c r="F536" s="48" t="str">
        <f>+VLOOKUP(A536,cennik!A:B,2,FALSE)</f>
        <v>SEVROLL Julia II úch.lišta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úchytová lišta 2,7m oliva</v>
      </c>
      <c r="F538" s="48" t="str">
        <f>+VLOOKUP(A538,cennik!A:B,2,FALSE)</f>
        <v>SEVROLL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 xml:space="preserve">strieborná </v>
      </c>
      <c r="D539" s="195">
        <v>223572</v>
      </c>
      <c r="E539" s="48" t="str">
        <f>+VLOOKUP(A539,cennik!A:G,2,FALSE)</f>
        <v>SEVROLL Karat úch.lišta 2,7m str</v>
      </c>
      <c r="F539" s="48" t="str">
        <f>+VLOOKUP(A539,cennik!A:B,2,FALSE)</f>
        <v>SEVROLL Karat úch.lišta 2,7m str</v>
      </c>
      <c r="I539" s="1" t="str">
        <f>J4</f>
        <v xml:space="preserve">strieborná 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 xml:space="preserve">strieborná </v>
      </c>
      <c r="D542" s="49">
        <v>179229</v>
      </c>
      <c r="E542" s="48" t="str">
        <f>+VLOOKUP(A542,cennik!A:G,2,FALSE)</f>
        <v>SEVROLL Future II úch.lišta 2,7m strieborná</v>
      </c>
      <c r="F542" s="48" t="str">
        <f>+VLOOKUP(A542,cennik!A:B,2,FALSE)</f>
        <v>SEVROLL Future II úch.lišta 2,7m strieborná</v>
      </c>
      <c r="G542" s="1" t="e">
        <f>+VLOOKUP(A542,#REF!,4,FALSE)</f>
        <v>#REF!</v>
      </c>
      <c r="I542" s="1" t="str">
        <f>J4</f>
        <v xml:space="preserve">strieborná 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 xml:space="preserve">strieborná </v>
      </c>
      <c r="D545" s="58">
        <v>179224</v>
      </c>
      <c r="E545" s="48" t="str">
        <f>+VLOOKUP(A545,cennik!A:G,2,FALSE)</f>
        <v>SEVROLL FUTURE II ÚCH.LIŠTA 3,5 M str.</v>
      </c>
      <c r="F545" s="48" t="str">
        <f>+VLOOKUP(A545,cennik!A:B,2,FALSE)</f>
        <v>SEVROLL FUTURE II ÚCH.LIŠTA 3,5 M str.</v>
      </c>
      <c r="I545" s="1" t="str">
        <f>J4</f>
        <v xml:space="preserve">strieborná 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 xml:space="preserve">strieborná </v>
      </c>
      <c r="D548" s="169">
        <v>100102</v>
      </c>
      <c r="E548" s="48" t="str">
        <f>+VLOOKUP(A548,cennik!A:G,2,FALSE)</f>
        <v>SEVROLL 02376 Master úchytová lišta 2,7m strieborná</v>
      </c>
      <c r="F548" s="48" t="str">
        <f>+VLOOKUP(A548,cennik!A:B,2,FALSE)</f>
        <v>SEVROLL 02376 Master úchytová lišta 2,7m strieborná</v>
      </c>
      <c r="I548" s="1" t="str">
        <f>J4</f>
        <v xml:space="preserve">strieborná 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 xml:space="preserve">strieborná </v>
      </c>
      <c r="D550" s="169">
        <v>100105</v>
      </c>
      <c r="E550" s="48" t="str">
        <f>+VLOOKUP(A550,cennik!A:G,2,FALSE)</f>
        <v>SEVROLL Master úch.lišta 3m strieborná</v>
      </c>
      <c r="F550" s="48" t="str">
        <f>+VLOOKUP(A550,cennik!A:B,2,FALSE)</f>
        <v>SEVROLL Master úch.lišta 3m strieborná</v>
      </c>
      <c r="I550" s="1" t="str">
        <f>J4</f>
        <v xml:space="preserve">strieborná 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 xml:space="preserve">strieborná </v>
      </c>
      <c r="D553" s="169">
        <v>215234</v>
      </c>
      <c r="E553" s="48" t="str">
        <f>+VLOOKUP(A553,cennik!A:G,2,FALSE)</f>
        <v>SEVROLL Polo úch.lišta 10mm 2,70m strieborná</v>
      </c>
      <c r="F553" s="48" t="str">
        <f>+VLOOKUP(A553,cennik!A:B,2,FALSE)</f>
        <v>SEVROLL Polo úch.lišta 10mm 2,70m strieborná</v>
      </c>
      <c r="I553" s="1" t="str">
        <f>J4</f>
        <v xml:space="preserve">strieborná 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Polo úchytová lišta 10mm 2,7m oliva</v>
      </c>
      <c r="F554" s="48" t="str">
        <f>+VLOOKUP(A554,cennik!A:B,2,FALSE)</f>
        <v>SEVROLL Polo úchytová lišta 10mm 2,7m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 xml:space="preserve">strieborná </v>
      </c>
      <c r="D556" s="169">
        <v>215233</v>
      </c>
      <c r="E556" s="48" t="str">
        <f>+VLOOKUP(A556,cennik!A:G,2,FALSE)</f>
        <v>SEVROLL Fala úch.lišta 10mm 2,70m strieborná</v>
      </c>
      <c r="F556" s="48" t="str">
        <f>+VLOOKUP(A556,cennik!A:B,2,FALSE)</f>
        <v>SEVROLL Fala úch.lišta 10mm 2,70m strieborná</v>
      </c>
      <c r="I556" s="1" t="str">
        <f>J4</f>
        <v xml:space="preserve">strieborná 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Fala úchytová lišta 10mm 2,70m oliva</v>
      </c>
      <c r="F557" s="48" t="str">
        <f>+VLOOKUP(A557,cennik!A:B,2,FALSE)</f>
        <v>SEVROLL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 xml:space="preserve">strieborná </v>
      </c>
      <c r="D559" s="169">
        <v>349474</v>
      </c>
      <c r="E559" s="48" t="str">
        <f>+VLOOKUP(A559,cennik!A:G,2,FALSE)</f>
        <v>SEVROLL 04512 Era úchytová lišta 18mm 2,70m strieborná</v>
      </c>
      <c r="F559" s="48" t="str">
        <f>+VLOOKUP(A559,cennik!A:B,2,FALSE)</f>
        <v>SEVROLL 04512 Era úchytová lišta 18mm 2,70m strieborná</v>
      </c>
      <c r="I559" s="1" t="str">
        <f>J4</f>
        <v xml:space="preserve">strieborná 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čierna mat</v>
      </c>
      <c r="D560" s="58">
        <v>488246</v>
      </c>
      <c r="E560" s="48" t="str">
        <f>+VLOOKUP(A560,cennik!A:G,2,FALSE)</f>
        <v>SEVROLL 05745 Era úchytová lišta 18mm 2,70m čierna mat</v>
      </c>
      <c r="F560" s="48" t="str">
        <f>+VLOOKUP(A560,cennik!A:B,2,FALSE)</f>
        <v>SEVROLL 05745 Era úchytová lišta 18mm 2,70m čierna mat</v>
      </c>
      <c r="Z560" s="1" t="b">
        <f t="shared" si="12"/>
        <v>1</v>
      </c>
    </row>
    <row r="561" spans="1:26" ht="15" customHeight="1" x14ac:dyDescent="0.25">
      <c r="A561" s="434">
        <v>372603</v>
      </c>
      <c r="B561" s="434"/>
      <c r="C561" s="434" t="str">
        <f>J15</f>
        <v>biela lesk</v>
      </c>
      <c r="D561" s="434">
        <v>372603</v>
      </c>
      <c r="E561" s="432" t="str">
        <f>+VLOOKUP(A561,cennik!A:G,2,FALSE)</f>
        <v>SEVROLL 04933 Era úchytová lišta 18mm 2,70m biely lesk</v>
      </c>
      <c r="F561" s="432" t="str">
        <f>+VLOOKUP(A561,cennik!A:B,2,FALSE)</f>
        <v>SEVROLL 04933 Era úchytová lišta 18mm 2,70m biely lesk</v>
      </c>
      <c r="G561" s="434"/>
      <c r="H561" s="434"/>
      <c r="I561" s="434" t="str">
        <f>J15</f>
        <v>biela lesk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 xml:space="preserve">strieborná </v>
      </c>
      <c r="D564" s="169">
        <v>341559</v>
      </c>
      <c r="E564" s="48" t="str">
        <f>+VLOOKUP(A564,cennik!A:G,2,FALSE)</f>
        <v>SEVROLL 04748 Rekord úchytová lišta 18mm 2,70m strieborná</v>
      </c>
      <c r="F564" s="48" t="str">
        <f>+VLOOKUP(A564,cennik!A:B,2,FALSE)</f>
        <v>SEVROLL 04748 Rekord úchytová lišta 18mm 2,70m strieborná</v>
      </c>
      <c r="I564" s="1" t="str">
        <f>J4</f>
        <v xml:space="preserve">strieborná 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čierna mat</v>
      </c>
      <c r="D565" s="169">
        <v>488247</v>
      </c>
      <c r="E565" s="48" t="str">
        <f>+VLOOKUP(A565,cennik!A:G,2,FALSE)</f>
        <v>SEVROLL 05909 Rekord úchytová lišta 18mm 2,70m čierna mat</v>
      </c>
      <c r="F565" s="48" t="str">
        <f>+VLOOKUP(A565,cennik!A:B,2,FALSE)</f>
        <v>SEVROLL 05909 Rekord úchytová lišta 18mm 2,70m čierna mat</v>
      </c>
      <c r="Z565" s="1" t="b">
        <f t="shared" si="12"/>
        <v>1</v>
      </c>
    </row>
    <row r="566" spans="1:26" s="437" customFormat="1" ht="15" customHeight="1" x14ac:dyDescent="0.25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25">
      <c r="A568" s="439">
        <v>222788</v>
      </c>
      <c r="B568" s="440" t="s">
        <v>707</v>
      </c>
      <c r="C568" s="437" t="str">
        <f>J4</f>
        <v xml:space="preserve">strieborná </v>
      </c>
      <c r="D568" s="439">
        <v>222788</v>
      </c>
      <c r="E568" s="438" t="str">
        <f>+VLOOKUP(A568,cennik!A:G,2,FALSE)</f>
        <v>SEVROLL 04530 Alfa II úchytová lišta 18mm 2,70m strieborná</v>
      </c>
      <c r="F568" s="438" t="str">
        <f>+VLOOKUP(A568,cennik!A:B,2,FALSE)</f>
        <v>SEVROLL 04530 Alfa II úchytová lišta 18mm 2,70m strieborná</v>
      </c>
      <c r="I568" s="437" t="str">
        <f>J4</f>
        <v xml:space="preserve">strieborná </v>
      </c>
      <c r="Z568" s="1" t="b">
        <f t="shared" si="12"/>
        <v>1</v>
      </c>
    </row>
    <row r="569" spans="1:26" s="437" customFormat="1" ht="15" customHeight="1" x14ac:dyDescent="0.25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úchytová lišta 18mm 2,70m oliva</v>
      </c>
      <c r="F569" s="438" t="str">
        <f>+VLOOKUP(A569,cennik!A:B,2,FALSE)</f>
        <v>SEVROLL 04529 Alfa II úchytová lišta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25">
      <c r="A570" s="439">
        <v>542574</v>
      </c>
      <c r="B570" s="438"/>
      <c r="C570" s="437" t="str">
        <f>J5</f>
        <v>zlatá/mosadz</v>
      </c>
      <c r="D570" s="439">
        <v>542574</v>
      </c>
      <c r="E570" s="438" t="str">
        <f>+VLOOKUP(A570,cennik!A:G,2,FALSE)</f>
        <v>SEVROLL 06816 Alfa II úchytková lišta 16/18mm 2,7m zlatá/mosadz</v>
      </c>
      <c r="F570" s="438" t="str">
        <f>+VLOOKUP(A570,cennik!A:B,2,FALSE)</f>
        <v>SEVROLL 06816 Alfa II úchytková lišta 16/18mm 2,7m zlatá/mosadz</v>
      </c>
      <c r="I570" s="437" t="str">
        <f>J5</f>
        <v>zlatá/mosadz</v>
      </c>
      <c r="Z570" s="1" t="b">
        <f t="shared" si="12"/>
        <v>1</v>
      </c>
    </row>
    <row r="571" spans="1:26" s="437" customFormat="1" ht="15" customHeight="1" x14ac:dyDescent="0.25">
      <c r="A571" s="439">
        <v>276730</v>
      </c>
      <c r="B571" s="438"/>
      <c r="C571" s="437" t="str">
        <f>J15</f>
        <v>biela lesk</v>
      </c>
      <c r="D571" s="439">
        <v>276730</v>
      </c>
      <c r="E571" s="438" t="str">
        <f>+VLOOKUP(A571,cennik!A:G,2,FALSE)</f>
        <v>SEVROLL 04532 Alfa II úchytová lišta 18mm 2,7m biela lesk</v>
      </c>
      <c r="F571" s="438" t="str">
        <f>+VLOOKUP(A571,cennik!A:B,2,FALSE)</f>
        <v>SEVROLL 04532 Alfa II úchytová lišta 18mm 2,7m biela lesk</v>
      </c>
      <c r="I571" s="437" t="str">
        <f>J15</f>
        <v>biela lesk</v>
      </c>
      <c r="Z571" s="1" t="b">
        <f t="shared" ref="Z571:Z635" si="15">A571=D571</f>
        <v>1</v>
      </c>
    </row>
    <row r="572" spans="1:26" s="437" customFormat="1" ht="15" customHeight="1" x14ac:dyDescent="0.25">
      <c r="A572" s="2">
        <v>395495</v>
      </c>
      <c r="B572" s="1"/>
      <c r="C572" s="1" t="str">
        <f>J16</f>
        <v>čierna lesk</v>
      </c>
      <c r="D572" s="2">
        <v>395495</v>
      </c>
      <c r="E572" s="48" t="str">
        <f>+VLOOKUP(A572,cennik!A:G,2,FALSE)</f>
        <v>SEVROLL 05152 Alfa II úchytová lišta 18mm 2,7m čierna lesk</v>
      </c>
      <c r="F572" s="48" t="str">
        <f>+VLOOKUP(A572,cennik!A:B,2,FALSE)</f>
        <v>SEVROLL 05152 Alfa II úchytová lišta 18mm 2,7m čierna lesk</v>
      </c>
      <c r="G572" s="1"/>
      <c r="H572" s="1"/>
      <c r="I572" s="1" t="str">
        <f>J16</f>
        <v>čierna lesk</v>
      </c>
      <c r="Z572" s="1" t="b">
        <f t="shared" si="15"/>
        <v>1</v>
      </c>
    </row>
    <row r="573" spans="1:26" s="437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čierna mat</v>
      </c>
      <c r="D574" s="1">
        <v>288252</v>
      </c>
      <c r="E574" s="48" t="str">
        <f>+VLOOKUP(A574,cennik!A:G,2,FALSE)</f>
        <v>SEVROLL 05305 Alfa II úchytová lišta 18mm 2,7m čierna mat</v>
      </c>
      <c r="F574" s="48" t="str">
        <f>+VLOOKUP(A574,cennik!A:B,2,FALSE)</f>
        <v>SEVROLL 05305 Alfa II úchytová lišta 18mm 2,7m čierna mat</v>
      </c>
      <c r="I574" s="1" t="str">
        <f>J17</f>
        <v>čierna mat</v>
      </c>
      <c r="Z574" s="1" t="b">
        <f t="shared" si="15"/>
        <v>1</v>
      </c>
    </row>
    <row r="575" spans="1:26" ht="15" customHeight="1" x14ac:dyDescent="0.25">
      <c r="A575" s="436">
        <v>394791</v>
      </c>
      <c r="B575" s="437"/>
      <c r="C575" s="437" t="str">
        <f>J18</f>
        <v>biela mat</v>
      </c>
      <c r="D575" s="436">
        <v>394791</v>
      </c>
      <c r="E575" s="438" t="str">
        <f>+VLOOKUP(A575,cennik!A:G,2,FALSE)</f>
        <v>SEVROLL 05153 Alfa II úchytová lišta 18mm 2,7m biela mat</v>
      </c>
      <c r="F575" s="438" t="str">
        <f>+VLOOKUP(A575,cennik!A:B,2,FALSE)</f>
        <v>SEVROLL 05153 Alfa II úchytová lišta 18mm 2,7m biela mat</v>
      </c>
      <c r="G575" s="437"/>
      <c r="H575" s="437"/>
      <c r="I575" s="437" t="str">
        <f>J18</f>
        <v>biela mat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čierna štrukturálna</v>
      </c>
      <c r="D576" s="49">
        <v>524825</v>
      </c>
      <c r="E576" s="438" t="str">
        <f>+VLOOKUP(A576,cennik!A:G,2,FALSE)</f>
        <v>SEVROLL 06438 Alfa II úchytková lišta 16/18mm 2,7m čierna štrukturálna</v>
      </c>
      <c r="F576" s="438" t="str">
        <f>+VLOOKUP(A576,cennik!A:B,2,FALSE)</f>
        <v>SEVROLL 06438 Alfa II úchytková lišta 16/18mm 2,7m čierna štrukturálna</v>
      </c>
      <c r="I576" s="1" t="str">
        <f>J22</f>
        <v>čierna štrukturálna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 xml:space="preserve">strieborná </v>
      </c>
      <c r="D577" s="49">
        <v>89010</v>
      </c>
      <c r="E577" s="48" t="str">
        <f>+VLOOKUP(A577,cennik!A:G,2,FALSE)</f>
        <v>SEVROLL 00215 spojovacia lišta H18 3m strieborná</v>
      </c>
      <c r="F577" s="48" t="str">
        <f>+VLOOKUP(A577,cennik!A:B,2,FALSE)</f>
        <v>SEVROLL 00215 spojovacia lišta H18 3m strieborná</v>
      </c>
      <c r="G577" s="1" t="e">
        <f>+VLOOKUP(A577,#REF!,4,FALSE)</f>
        <v>#REF!</v>
      </c>
      <c r="I577" s="1" t="str">
        <f>J4</f>
        <v xml:space="preserve">strieborná 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spojovacia lišta H18 3m oliva</v>
      </c>
      <c r="F578" s="48" t="str">
        <f>+VLOOKUP(A578,cennik!A:B,2,FALSE)</f>
        <v>SEVROLL spojovacia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zlatá/mosadz</v>
      </c>
      <c r="D579" s="49">
        <v>542588</v>
      </c>
      <c r="E579" s="48" t="str">
        <f>+VLOOKUP(A579,cennik!A:G,2,FALSE)</f>
        <v>SEVROLL 06794 spojovacia  lišta H18 3m zlatá/mosadz</v>
      </c>
      <c r="F579" s="48" t="str">
        <f>+VLOOKUP(A579,cennik!A:B,2,FALSE)</f>
        <v>SEVROLL 06794 spojovacia  lišta H18 3m zlatá/mosadz</v>
      </c>
      <c r="G579" s="1" t="e">
        <f>+VLOOKUP(A579,#REF!,4,FALSE)</f>
        <v>#REF!</v>
      </c>
      <c r="I579" s="1" t="str">
        <f>J5</f>
        <v>zlatá/mosadz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spojovacia lišta H18 3m oliva kartáč</v>
      </c>
      <c r="F580" s="48" t="str">
        <f>+VLOOKUP(A580,cennik!A:B,2,FALSE)</f>
        <v>SEVROLL spojovacia lišta H18 3m oliva kartáč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kart. tm. oliva</v>
      </c>
      <c r="D581" s="49">
        <v>223332</v>
      </c>
      <c r="E581" s="48" t="str">
        <f>+VLOOKUP(A581,cennik!A:G,2,FALSE)</f>
        <v>SEVROLL spoj.lišta H18 3m oliva tm.kartáč</v>
      </c>
      <c r="F581" s="48" t="str">
        <f>+VLOOKUP(A581,cennik!A:B,2,FALSE)</f>
        <v>SEVROLL spoj.lišta H18 3m oliva tm.kartáč</v>
      </c>
      <c r="I581" s="1" t="str">
        <f>J8</f>
        <v>kart. tm. oliva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kart. čierna</v>
      </c>
      <c r="D582" s="49">
        <v>223391</v>
      </c>
      <c r="E582" s="48" t="str">
        <f>+VLOOKUP(A582,cennik!A:G,2,FALSE)</f>
        <v>SEVROLL spoj.lišta H18 3m čierna kartáč</v>
      </c>
      <c r="F582" s="48" t="str">
        <f>+VLOOKUP(A582,cennik!A:B,2,FALSE)</f>
        <v>SEVROLL spoj.lišta H18 3m čierna kartáč</v>
      </c>
      <c r="I582" s="1" t="str">
        <f>J9</f>
        <v>kart. čierna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čierna lesk</v>
      </c>
      <c r="D583" s="2">
        <v>405392</v>
      </c>
      <c r="E583" s="48" t="str">
        <f>+VLOOKUP(A583,cennik!A:G,2,FALSE)</f>
        <v>SEVROLL 05294 spojovacia lišta H18 3m čierna lesk</v>
      </c>
      <c r="F583" s="48" t="str">
        <f>+VLOOKUP(A583,cennik!A:B,2,FALSE)</f>
        <v>SEVROLL 05294 spojovacia lišta H18 3m čierna lesk</v>
      </c>
      <c r="I583" s="1" t="str">
        <f>J16</f>
        <v>čierna lesk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spojovacia lišta H18 3m grafit</v>
      </c>
      <c r="F584" s="48" t="str">
        <f>+VLOOKUP(A584,cennik!A:B,2,FALSE)</f>
        <v>SEVROLL 06041 spojovacia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čierna mat</v>
      </c>
      <c r="D585" s="1">
        <v>409683</v>
      </c>
      <c r="E585" s="48" t="str">
        <f>+VLOOKUP(A585,cennik!A:G,2,FALSE)</f>
        <v>SEVROLL 05304 spojovacia lišta H18 3m čierna mat</v>
      </c>
      <c r="F585" s="48" t="str">
        <f>+VLOOKUP(A585,cennik!A:B,2,FALSE)</f>
        <v>SEVROLL 05304 spojovacia lišta H18 3m čierna mat</v>
      </c>
      <c r="I585" s="1" t="str">
        <f>J17</f>
        <v>čierna mat</v>
      </c>
      <c r="Z585" s="1" t="b">
        <f t="shared" si="15"/>
        <v>1</v>
      </c>
    </row>
    <row r="586" spans="1:26" ht="15" customHeight="1" x14ac:dyDescent="0.25">
      <c r="A586" s="436">
        <v>406463</v>
      </c>
      <c r="B586" s="437"/>
      <c r="C586" s="437" t="str">
        <f>J18</f>
        <v>biela mat</v>
      </c>
      <c r="D586" s="436">
        <v>406463</v>
      </c>
      <c r="E586" s="438" t="str">
        <f>+VLOOKUP(A586,cennik!A:G,2,FALSE)</f>
        <v>SEVROLL 05293 spojovacia lišta H18 3m biela mat</v>
      </c>
      <c r="F586" s="438" t="str">
        <f>+VLOOKUP(A586,cennik!A:B,2,FALSE)</f>
        <v>SEVROLL 05293 spojovacia lišta H18 3m biela mat</v>
      </c>
      <c r="G586" s="437"/>
      <c r="H586" s="437"/>
      <c r="I586" s="437" t="str">
        <f>J18</f>
        <v>biela mat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>biela lesk</v>
      </c>
      <c r="D587" s="49">
        <v>252567</v>
      </c>
      <c r="E587" s="48" t="str">
        <f>+VLOOKUP(A587,cennik!A:G,2,FALSE)</f>
        <v>SEVROLL 04051 spojovacia lišta H18 3m biela lesk</v>
      </c>
      <c r="F587" s="48" t="str">
        <f>+VLOOKUP(A587,cennik!A:B,2,FALSE)</f>
        <v>SEVROLL 04051 spojovacia lišta H18 3m biela lesk</v>
      </c>
      <c r="I587" s="1" t="str">
        <f>J15</f>
        <v>biela lesk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čierna štrukturálna</v>
      </c>
      <c r="D588" s="49">
        <v>526505</v>
      </c>
      <c r="E588" s="48" t="str">
        <f>+VLOOKUP(A588,cennik!A:G,2,FALSE)</f>
        <v>SEVROLL 06437 spojovacia  lišta H18 3m čierna štrukturálna</v>
      </c>
      <c r="F588" s="48" t="str">
        <f>+VLOOKUP(A588,cennik!A:B,2,FALSE)</f>
        <v>SEVROLL 06437 spojovacia  lišta H18 3m čierna štrukturálna</v>
      </c>
      <c r="I588" s="1" t="str">
        <f>J22</f>
        <v>čierna štrukturálna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 xml:space="preserve">strieborná </v>
      </c>
      <c r="D589" s="49">
        <v>89188</v>
      </c>
      <c r="E589" s="48" t="str">
        <f>+VLOOKUP(A589,cennik!A:G,2,FALSE)</f>
        <v>SEVROLL spojovaciá lišta "T" 3m strieborná</v>
      </c>
      <c r="F589" s="48" t="str">
        <f>+VLOOKUP(A589,cennik!A:B,2,FALSE)</f>
        <v>SEVROLL spojovaciá lišta "T" 3m strieborná</v>
      </c>
      <c r="G589" s="1" t="e">
        <f>+VLOOKUP(A589,#REF!,4,FALSE)</f>
        <v>#REF!</v>
      </c>
      <c r="I589" s="1" t="str">
        <f>J4</f>
        <v xml:space="preserve">strieborná 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spojovaciá lišta "T" 3m oliva</v>
      </c>
      <c r="F590" s="48" t="str">
        <f>+VLOOKUP(A590,cennik!A:B,2,FALSE)</f>
        <v>SEVROLL spojovaciá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zlatá/mosadz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zlatá/mosadz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kart. tm.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kart. tm. oliva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kart. čierna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kart. čierna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7"/>
      <c r="C595" s="437" t="str">
        <f>J17</f>
        <v>čierna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čierna mat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7"/>
      <c r="C596" s="437" t="str">
        <f>J16</f>
        <v>čierna lesk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čierna lesk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7"/>
      <c r="C597" s="437" t="str">
        <f>J18</f>
        <v>biela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biela mat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>biela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biela lesk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 xml:space="preserve">strieborná </v>
      </c>
      <c r="D599" s="49">
        <v>89013</v>
      </c>
      <c r="E599" s="48" t="str">
        <f>+VLOOKUP(A599,cennik!A:G,2,FALSE)</f>
        <v>SEVROLL 01373 spojovacia lišta T Decor 3m strieborná</v>
      </c>
      <c r="F599" s="48" t="str">
        <f>+VLOOKUP(A599,cennik!A:B,2,FALSE)</f>
        <v>SEVROLL 01373 spojovacia lišta T Decor 3m strieborná</v>
      </c>
      <c r="G599" s="1" t="e">
        <f>+VLOOKUP(A599,#REF!,4,FALSE)</f>
        <v>#REF!</v>
      </c>
      <c r="I599" s="1" t="str">
        <f>J4</f>
        <v xml:space="preserve">strieborná 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01373 spojovacia lišta T Decor 3m oliva</v>
      </c>
      <c r="F600" s="48" t="str">
        <f>+VLOOKUP(A600,cennik!A:B,2,FALSE)</f>
        <v>SEVROLL 01373 spojovacia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zlatá/mosadz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zlatá/mosadz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7"/>
      <c r="C603" s="437" t="str">
        <f>J17</f>
        <v>čierna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čierna mat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7"/>
      <c r="C604" s="437" t="str">
        <f>J16</f>
        <v>čierna lesk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čierna lesk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kart. tm.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kart. tm. oliva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7"/>
      <c r="C606" s="437" t="str">
        <f>J18</f>
        <v>biela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biela mat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kart. čierna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kart. čierna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>biela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biela lesk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 xml:space="preserve">strieborná </v>
      </c>
      <c r="D609" s="49">
        <v>89269</v>
      </c>
      <c r="E609" s="48" t="str">
        <f>+VLOOKUP(A609,cennik!A:G,2,FALSE)</f>
        <v>SEVROLL profil "U" pre DTD 18mm 3m striebor</v>
      </c>
      <c r="F609" s="48" t="str">
        <f>+VLOOKUP(A609,cennik!A:B,2,FALSE)</f>
        <v>SEVROLL profil "U" pre DTD 18mm 3m striebor</v>
      </c>
      <c r="G609" s="1" t="e">
        <f>+VLOOKUP(A609,#REF!,4,FALSE)</f>
        <v>#REF!</v>
      </c>
      <c r="I609" s="1" t="str">
        <f>J4</f>
        <v xml:space="preserve">strieborná 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161 U PROFna DTD 18mm-3m, OLIVA</v>
      </c>
      <c r="F610" s="48" t="str">
        <f>+VLOOKUP(A610,cennik!A:B,2,FALSE)</f>
        <v>SEVROLL 161 U PROFna DTD 18mm-3m,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zlatá/mosadz</v>
      </c>
      <c r="D611" s="49">
        <v>542871</v>
      </c>
      <c r="E611" s="48" t="str">
        <f>+VLOOKUP(A611,cennik!A:G,2,FALSE)</f>
        <v>SEVROLL 06789 profil "U" pre lamino 18mm 3m zlatá/mosadz</v>
      </c>
      <c r="F611" s="48" t="str">
        <f>+VLOOKUP(A611,cennik!A:B,2,FALSE)</f>
        <v>SEVROLL 06789 profil "U" pre lamino 18mm 3m zlatá/mosadz</v>
      </c>
      <c r="G611" s="1" t="e">
        <f>+VLOOKUP(A611,#REF!,4,FALSE)</f>
        <v>#REF!</v>
      </c>
      <c r="I611" s="1" t="str">
        <f>J5</f>
        <v>zlatá/mosadz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profil "U" 18mm 3m oliva kartáčovaná</v>
      </c>
      <c r="F612" s="48" t="str">
        <f>+VLOOKUP(A612,cennik!A:B,2,FALSE)</f>
        <v>SEVROLL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kart. tm. oliva</v>
      </c>
      <c r="D613" s="49">
        <v>223342</v>
      </c>
      <c r="E613" s="48" t="str">
        <f>+VLOOKUP(A613,cennik!A:G,2,FALSE)</f>
        <v>SEVROLL profil "U" 18mm 3m oliva tmavá kartáčovaná</v>
      </c>
      <c r="F613" s="48" t="str">
        <f>+VLOOKUP(A613,cennik!A:B,2,FALSE)</f>
        <v>SEVROLL profil "U" 18mm 3m oliva tmavá kartáčovaná</v>
      </c>
      <c r="I613" s="1" t="str">
        <f>J8</f>
        <v>kart. tm. oliva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kart. čierna</v>
      </c>
      <c r="D614" s="49">
        <v>223343</v>
      </c>
      <c r="E614" s="48" t="str">
        <f>+VLOOKUP(A614,cennik!A:G,2,FALSE)</f>
        <v>SEVROLL profil "U" 18mm 3m čierna kartáčovaná</v>
      </c>
      <c r="F614" s="48" t="str">
        <f>+VLOOKUP(A614,cennik!A:B,2,FALSE)</f>
        <v>SEVROLL profil "U" 18mm 3m čierna kartáčovaná</v>
      </c>
      <c r="I614" s="1" t="str">
        <f>J9</f>
        <v>kart. čierna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čierna lesk</v>
      </c>
      <c r="D615" s="2">
        <v>405364</v>
      </c>
      <c r="E615" s="48" t="str">
        <f>+VLOOKUP(A615,cennik!A:G,2,FALSE)</f>
        <v>SEVROLL 05292 profil "U" pre lamino 18mm 3m čierna lesk</v>
      </c>
      <c r="F615" s="48" t="str">
        <f>+VLOOKUP(A615,cennik!A:B,2,FALSE)</f>
        <v>SEVROLL 05292 profil "U" pre lamino 18mm 3m čierna lesk</v>
      </c>
      <c r="I615" s="1" t="str">
        <f>J16</f>
        <v>čierna lesk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pre lamino 18mm 3m grafit</v>
      </c>
      <c r="F616" s="48" t="str">
        <f>+VLOOKUP(A616,cennik!A:B,2,FALSE)</f>
        <v>SEVROLL 06033 profil "U" pre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čierna mat</v>
      </c>
      <c r="D617" s="2">
        <v>422013</v>
      </c>
      <c r="E617" s="48" t="str">
        <f>+VLOOKUP(A617,cennik!A:G,2,FALSE)</f>
        <v>SEVROLL profil "U" pro lamino 18mm 3m čierna mat</v>
      </c>
      <c r="F617" s="48" t="str">
        <f>+VLOOKUP(A617,cennik!A:B,2,FALSE)</f>
        <v>SEVROLL profil "U" pro lamino 18mm 3m čierna mat</v>
      </c>
      <c r="I617" s="1" t="str">
        <f>J16</f>
        <v>čierna lesk</v>
      </c>
      <c r="Z617" s="1" t="b">
        <f t="shared" si="15"/>
        <v>1</v>
      </c>
    </row>
    <row r="618" spans="1:26" ht="15" customHeight="1" x14ac:dyDescent="0.25">
      <c r="A618" s="436">
        <v>406464</v>
      </c>
      <c r="B618" s="437"/>
      <c r="C618" s="437" t="str">
        <f>J18</f>
        <v>biela mat</v>
      </c>
      <c r="D618" s="436">
        <v>406464</v>
      </c>
      <c r="E618" s="438" t="str">
        <f>+VLOOKUP(A618,cennik!A:G,2,FALSE)</f>
        <v>SEVROLL 05291 profil "U" pre lamino 18mm 3m biela mat</v>
      </c>
      <c r="F618" s="438" t="str">
        <f>+VLOOKUP(A618,cennik!A:B,2,FALSE)</f>
        <v>SEVROLL 05291 profil "U" pre lamino 18mm 3m biela mat</v>
      </c>
      <c r="G618" s="437"/>
      <c r="H618" s="437"/>
      <c r="I618" s="437" t="str">
        <f>J18</f>
        <v>biela mat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>biela lesk</v>
      </c>
      <c r="D619" s="49">
        <v>360760</v>
      </c>
      <c r="E619" s="48" t="str">
        <f>+VLOOKUP(A619,cennik!A:G,2,FALSE)</f>
        <v>SEVROLL 04153 profil "U" pre lamino 18mm 3m biela lesk</v>
      </c>
      <c r="F619" s="48" t="str">
        <f>+VLOOKUP(A619,cennik!A:B,2,FALSE)</f>
        <v>SEVROLL 04153 profil "U" pre lamino 18mm 3m biela lesk</v>
      </c>
      <c r="I619" s="1" t="str">
        <f>J15</f>
        <v>biela lesk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 xml:space="preserve">strieborná </v>
      </c>
      <c r="D620" s="49">
        <v>89016</v>
      </c>
      <c r="E620" s="48" t="str">
        <f>+VLOOKUP(A620,cennik!A:G,2,FALSE)</f>
        <v>SEVROL 00036L profil "U" Decor 18mm 3m strieborná</v>
      </c>
      <c r="F620" s="48" t="str">
        <f>+VLOOKUP(A620,cennik!A:B,2,FALSE)</f>
        <v>SEVROL 00036L profil "U" Decor 18mm 3m strieborná</v>
      </c>
      <c r="G620" s="1" t="e">
        <f>+VLOOKUP(A620,#REF!,4,FALSE)</f>
        <v>#REF!</v>
      </c>
      <c r="I620" s="1" t="str">
        <f>J4</f>
        <v xml:space="preserve">strieborná 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kart. tm.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kart. tm. oliva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kart. čierna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kart. čierna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čierna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čierna mat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čierna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čierna lesk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zlatá/mosadz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zlatá/mosadz</v>
      </c>
      <c r="Z627" s="1" t="b">
        <f t="shared" si="15"/>
        <v>1</v>
      </c>
    </row>
    <row r="628" spans="1:26" s="437" customFormat="1" ht="15" customHeight="1" x14ac:dyDescent="0.25">
      <c r="A628" s="49" t="s">
        <v>111</v>
      </c>
      <c r="C628" s="437" t="str">
        <f>J18</f>
        <v>biela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biela mat</v>
      </c>
      <c r="Z628" s="1" t="b">
        <f t="shared" si="15"/>
        <v>1</v>
      </c>
    </row>
    <row r="629" spans="1:26" s="437" customFormat="1" ht="15" customHeight="1" x14ac:dyDescent="0.25">
      <c r="A629" s="49" t="s">
        <v>111</v>
      </c>
      <c r="B629" s="48"/>
      <c r="C629" s="1" t="str">
        <f>J15</f>
        <v>biela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biela lesk</v>
      </c>
      <c r="Z629" s="1" t="b">
        <f t="shared" si="15"/>
        <v>1</v>
      </c>
    </row>
    <row r="630" spans="1:26" s="437" customFormat="1" ht="15" customHeight="1" x14ac:dyDescent="0.25">
      <c r="A630" s="439">
        <v>542706</v>
      </c>
      <c r="B630" s="438" t="s">
        <v>48</v>
      </c>
      <c r="C630" s="437" t="str">
        <f>J5</f>
        <v>zlatá/mosadz</v>
      </c>
      <c r="D630" s="439">
        <v>542706</v>
      </c>
      <c r="E630" s="438" t="str">
        <f>+VLOOKUP(A630,cennik!A:G,2,FALSE)</f>
        <v>SEVROLL 06790 uholník Mini 17x11mm 1,7m zlatá/mosadz</v>
      </c>
      <c r="F630" s="438" t="str">
        <f>+VLOOKUP(A630,cennik!A:B,2,FALSE)</f>
        <v>SEVROLL 06790 uholník Mini 17x11mm 1,7m zlatá/mosadz</v>
      </c>
      <c r="G630" s="437" t="e">
        <f>+VLOOKUP(A630,#REF!,4,FALSE)</f>
        <v>#REF!</v>
      </c>
      <c r="I630" s="437" t="str">
        <f>J5</f>
        <v>zlatá/mosadz</v>
      </c>
      <c r="Z630" s="1" t="b">
        <f t="shared" si="15"/>
        <v>1</v>
      </c>
    </row>
    <row r="631" spans="1:26" s="437" customFormat="1" ht="15" customHeight="1" x14ac:dyDescent="0.25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00903 uholník Mini 17x11mm 1,7m oliva</v>
      </c>
      <c r="F631" s="438" t="str">
        <f>+VLOOKUP(A631,cennik!A:B,2,FALSE)</f>
        <v>SEVROLL 00903 uholník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25">
      <c r="A632" s="439">
        <v>89134</v>
      </c>
      <c r="B632" s="438"/>
      <c r="C632" s="437" t="str">
        <f>J4</f>
        <v xml:space="preserve">strieborná </v>
      </c>
      <c r="D632" s="439">
        <v>89134</v>
      </c>
      <c r="E632" s="438" t="str">
        <f>+VLOOKUP(A632,cennik!A:G,2,FALSE)</f>
        <v>SEVROLL 00102 úhelník Mini 17x11mm 1,7m strieborný</v>
      </c>
      <c r="F632" s="438" t="str">
        <f>+VLOOKUP(A632,cennik!A:B,2,FALSE)</f>
        <v>SEVROLL 00102 úhelník Mini 17x11mm 1,7m strieborný</v>
      </c>
      <c r="G632" s="437" t="e">
        <f>+VLOOKUP(A632,#REF!,4,FALSE)</f>
        <v>#REF!</v>
      </c>
      <c r="I632" s="437" t="str">
        <f>J4</f>
        <v xml:space="preserve">strieborná </v>
      </c>
      <c r="Z632" s="1" t="b">
        <f t="shared" si="15"/>
        <v>1</v>
      </c>
    </row>
    <row r="633" spans="1:26" s="437" customFormat="1" ht="15" customHeight="1" x14ac:dyDescent="0.25">
      <c r="A633" s="439" t="s">
        <v>111</v>
      </c>
      <c r="B633" s="438"/>
      <c r="C633" s="437" t="str">
        <f>J7</f>
        <v>oliva kartáčovaná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oliva kartáčovaná</v>
      </c>
      <c r="Z633" s="1" t="b">
        <f t="shared" si="15"/>
        <v>1</v>
      </c>
    </row>
    <row r="634" spans="1:26" s="437" customFormat="1" ht="15" customHeight="1" x14ac:dyDescent="0.25">
      <c r="A634" s="439" t="s">
        <v>111</v>
      </c>
      <c r="B634" s="438"/>
      <c r="C634" s="437" t="str">
        <f>J8</f>
        <v>kart. tm. oliva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kart. tm. oliva</v>
      </c>
      <c r="Z634" s="1" t="b">
        <f t="shared" si="15"/>
        <v>1</v>
      </c>
    </row>
    <row r="635" spans="1:26" s="437" customFormat="1" ht="15" customHeight="1" x14ac:dyDescent="0.25">
      <c r="A635" s="2">
        <v>405365</v>
      </c>
      <c r="B635" s="1"/>
      <c r="C635" s="1" t="str">
        <f>J16</f>
        <v>čierna lesk</v>
      </c>
      <c r="D635" s="2">
        <v>405365</v>
      </c>
      <c r="E635" s="48" t="str">
        <f>+VLOOKUP(A635,cennik!A:G,2,FALSE)</f>
        <v>SEVROLL 05138 uholník Mini 17x11mm 1,7m čiena lesk</v>
      </c>
      <c r="F635" s="48" t="str">
        <f>+VLOOKUP(A635,cennik!A:B,2,FALSE)</f>
        <v>SEVROLL 05138 uholník Mini 17x11mm 1,7m čiena lesk</v>
      </c>
      <c r="G635" s="1"/>
      <c r="H635" s="1"/>
      <c r="I635" s="1" t="str">
        <f>J16</f>
        <v>čierna lesk</v>
      </c>
      <c r="Z635" s="1" t="b">
        <f t="shared" si="15"/>
        <v>1</v>
      </c>
    </row>
    <row r="636" spans="1:26" s="437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uholník Mini 17x11mm 1,7m grafit</v>
      </c>
      <c r="F636" s="48" t="str">
        <f>+VLOOKUP(A636,cennik!A:B,2,FALSE)</f>
        <v>SEVROLL 06034 uholník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25">
      <c r="A637" s="1">
        <v>422014</v>
      </c>
      <c r="B637" s="1"/>
      <c r="C637" s="1" t="str">
        <f>J17</f>
        <v>čierna mat</v>
      </c>
      <c r="D637" s="1">
        <v>422014</v>
      </c>
      <c r="E637" s="48" t="str">
        <f>+VLOOKUP(A637,cennik!A:G,2,FALSE)</f>
        <v>SEVROLL 05296 uholník Mini 17x11mm 1,7m čierna mat</v>
      </c>
      <c r="F637" s="48" t="str">
        <f>+VLOOKUP(A637,cennik!A:B,2,FALSE)</f>
        <v>SEVROLL 05296 uholník Mini 17x11mm 1,7m čierna mat</v>
      </c>
      <c r="G637" s="1"/>
      <c r="H637" s="1"/>
      <c r="I637" s="1" t="str">
        <f>J17</f>
        <v>čierna mat</v>
      </c>
      <c r="Z637" s="1" t="b">
        <f t="shared" si="16"/>
        <v>1</v>
      </c>
    </row>
    <row r="638" spans="1:26" ht="15" customHeight="1" x14ac:dyDescent="0.25">
      <c r="A638" s="439" t="s">
        <v>111</v>
      </c>
      <c r="B638" s="438"/>
      <c r="C638" s="437" t="str">
        <f>J9</f>
        <v>kart. čierna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kart. čierna</v>
      </c>
      <c r="Z638" s="1" t="b">
        <f t="shared" si="16"/>
        <v>1</v>
      </c>
    </row>
    <row r="639" spans="1:26" s="437" customFormat="1" ht="15" customHeight="1" x14ac:dyDescent="0.25">
      <c r="A639" s="436">
        <v>394825</v>
      </c>
      <c r="C639" s="437" t="str">
        <f>J18</f>
        <v>biela mat</v>
      </c>
      <c r="D639" s="436">
        <v>394825</v>
      </c>
      <c r="E639" s="438" t="str">
        <f>+VLOOKUP(A639,cennik!A:G,2,FALSE)</f>
        <v>SEVROLL 05136 uholník Mini 17x11mm 1,7m biely mat</v>
      </c>
      <c r="F639" s="438" t="str">
        <f>+VLOOKUP(A639,cennik!A:B,2,FALSE)</f>
        <v>SEVROLL 05136 uholník Mini 17x11mm 1,7m biely mat</v>
      </c>
      <c r="I639" s="437" t="str">
        <f>J18</f>
        <v>biela mat</v>
      </c>
      <c r="Z639" s="1" t="b">
        <f t="shared" si="16"/>
        <v>1</v>
      </c>
    </row>
    <row r="640" spans="1:26" s="437" customFormat="1" ht="15" customHeight="1" x14ac:dyDescent="0.25">
      <c r="A640" s="439">
        <v>276735</v>
      </c>
      <c r="B640" s="438"/>
      <c r="C640" s="437" t="str">
        <f>J15</f>
        <v>biela lesk</v>
      </c>
      <c r="D640" s="439">
        <v>276735</v>
      </c>
      <c r="E640" s="438" t="str">
        <f>+VLOOKUP(A640,cennik!A:G,2,FALSE)</f>
        <v>SEVROLL 04053 uholník Mini 17x11mm 1,7m biela lesk</v>
      </c>
      <c r="F640" s="438" t="str">
        <f>+VLOOKUP(A640,cennik!A:B,2,FALSE)</f>
        <v>SEVROLL 04053 uholník Mini 17x11mm 1,7m biela lesk</v>
      </c>
      <c r="G640" s="437" t="e">
        <f>+VLOOKUP(A640,#REF!,4,FALSE)</f>
        <v>#REF!</v>
      </c>
      <c r="I640" s="437" t="str">
        <f>J15</f>
        <v>biela lesk</v>
      </c>
      <c r="Z640" s="1" t="b">
        <f t="shared" si="16"/>
        <v>1</v>
      </c>
    </row>
    <row r="641" spans="1:26" s="437" customFormat="1" ht="15" customHeight="1" x14ac:dyDescent="0.25">
      <c r="A641" s="439">
        <v>526502</v>
      </c>
      <c r="B641" s="438"/>
      <c r="C641" s="437" t="str">
        <f>J22</f>
        <v>čierna štrukturálna</v>
      </c>
      <c r="D641" s="439">
        <v>526502</v>
      </c>
      <c r="E641" s="438" t="str">
        <f>+VLOOKUP(A641,cennik!A:G,2,FALSE)</f>
        <v>SEVROLL 06434 uholník Mini 17x11mm 1,7m čierna štrukturálna</v>
      </c>
      <c r="F641" s="438" t="str">
        <f>+VLOOKUP(A641,cennik!A:B,2,FALSE)</f>
        <v>SEVROLL 06434 uholník Mini 17x11mm 1,7m čierna štrukturálna</v>
      </c>
      <c r="I641" s="437" t="str">
        <f>J22</f>
        <v>čierna štrukturálna</v>
      </c>
      <c r="Z641" s="1"/>
    </row>
    <row r="642" spans="1:26" s="437" customFormat="1" ht="15" customHeight="1" x14ac:dyDescent="0.25">
      <c r="A642" s="439">
        <v>542764</v>
      </c>
      <c r="B642" s="438" t="s">
        <v>49</v>
      </c>
      <c r="C642" s="437" t="str">
        <f>J5</f>
        <v>zlatá/mosadz</v>
      </c>
      <c r="D642" s="439">
        <v>542764</v>
      </c>
      <c r="E642" s="438" t="str">
        <f>+VLOOKUP(A642,cennik!A:G,2,FALSE)</f>
        <v>SEVROLL 06791 uholník Mini 17x11mm 2,35m zlatá/mosadz</v>
      </c>
      <c r="F642" s="438" t="str">
        <f>+VLOOKUP(A642,cennik!A:B,2,FALSE)</f>
        <v>SEVROLL 06791 uholník Mini 17x11mm 2,35m zlatá/mosadz</v>
      </c>
      <c r="G642" s="437" t="e">
        <f>+VLOOKUP(A642,#REF!,4,FALSE)</f>
        <v>#REF!</v>
      </c>
      <c r="I642" s="437" t="str">
        <f>J5</f>
        <v>zlatá/mosadz</v>
      </c>
      <c r="Z642" s="1" t="b">
        <f t="shared" si="16"/>
        <v>1</v>
      </c>
    </row>
    <row r="643" spans="1:26" s="437" customFormat="1" ht="15" customHeight="1" x14ac:dyDescent="0.25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00904 uholník Mini 17x11mm 2,35m oliva</v>
      </c>
      <c r="F643" s="438" t="str">
        <f>+VLOOKUP(A643,cennik!A:B,2,FALSE)</f>
        <v>SEVROLL 00904 uholník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25">
      <c r="A644" s="439" t="s">
        <v>111</v>
      </c>
      <c r="B644" s="438"/>
      <c r="C644" s="437" t="str">
        <f>J7</f>
        <v>oliva kartáčovaná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oliva kartáčovaná</v>
      </c>
      <c r="Z644" s="1" t="b">
        <f t="shared" si="16"/>
        <v>1</v>
      </c>
    </row>
    <row r="645" spans="1:26" s="437" customFormat="1" ht="15" customHeight="1" x14ac:dyDescent="0.25">
      <c r="A645" s="439" t="s">
        <v>111</v>
      </c>
      <c r="B645" s="438"/>
      <c r="C645" s="437" t="str">
        <f>J8</f>
        <v>kart. tm. oliva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kart. tm. oliva</v>
      </c>
      <c r="Z645" s="1" t="b">
        <f t="shared" si="16"/>
        <v>1</v>
      </c>
    </row>
    <row r="646" spans="1:26" s="437" customFormat="1" ht="15" customHeight="1" x14ac:dyDescent="0.25">
      <c r="A646" s="2">
        <v>405366</v>
      </c>
      <c r="B646" s="1"/>
      <c r="C646" s="437" t="str">
        <f>J16</f>
        <v>čierna lesk</v>
      </c>
      <c r="D646" s="2">
        <v>405366</v>
      </c>
      <c r="E646" s="438" t="str">
        <f>+VLOOKUP(A646,cennik!A:G,2,FALSE)</f>
        <v>SEVROLL 05139 uholník Mini 17x11mm 2,35m čierna lesk</v>
      </c>
      <c r="F646" s="438" t="str">
        <f>+VLOOKUP(A646,cennik!A:B,2,FALSE)</f>
        <v>SEVROLL 05139 uholník Mini 17x11mm 2,35m čierna lesk</v>
      </c>
      <c r="G646" s="1"/>
      <c r="H646" s="1"/>
      <c r="I646" s="437" t="str">
        <f>J16</f>
        <v>čierna lesk</v>
      </c>
      <c r="Z646" s="1" t="b">
        <f t="shared" si="16"/>
        <v>1</v>
      </c>
    </row>
    <row r="647" spans="1:26" s="437" customFormat="1" ht="15" customHeight="1" x14ac:dyDescent="0.25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uholník Mini 17x11mm 2,35m grafit</v>
      </c>
      <c r="F647" s="438" t="str">
        <f>+VLOOKUP(A647,cennik!A:B,2,FALSE)</f>
        <v>SEVROLL 06035 uholník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25">
      <c r="A648" s="1">
        <v>409682</v>
      </c>
      <c r="B648" s="1"/>
      <c r="C648" s="437" t="str">
        <f>J17</f>
        <v>čierna mat</v>
      </c>
      <c r="D648" s="1">
        <v>409682</v>
      </c>
      <c r="E648" s="438" t="str">
        <f>+VLOOKUP(A648,cennik!A:G,2,FALSE)</f>
        <v>SEVROLL 05297 uholník Mini 17x11mm 2,35m čierna mat</v>
      </c>
      <c r="F648" s="438" t="str">
        <f>+VLOOKUP(A648,cennik!A:B,2,FALSE)</f>
        <v>SEVROLL 05297 uholník Mini 17x11mm 2,35m čierna mat</v>
      </c>
      <c r="G648" s="1"/>
      <c r="H648" s="1"/>
      <c r="I648" s="437" t="str">
        <f>J17</f>
        <v>čierna mat</v>
      </c>
      <c r="Z648" s="1" t="b">
        <f t="shared" si="16"/>
        <v>1</v>
      </c>
    </row>
    <row r="649" spans="1:26" s="437" customFormat="1" ht="15" customHeight="1" x14ac:dyDescent="0.25">
      <c r="A649" s="439" t="s">
        <v>111</v>
      </c>
      <c r="B649" s="438"/>
      <c r="C649" s="437" t="str">
        <f>J9</f>
        <v>kart. čierna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kart. čierna</v>
      </c>
      <c r="Z649" s="1" t="b">
        <f t="shared" si="16"/>
        <v>1</v>
      </c>
    </row>
    <row r="650" spans="1:26" ht="15" customHeight="1" x14ac:dyDescent="0.25">
      <c r="A650" s="439">
        <v>89137</v>
      </c>
      <c r="B650" s="438"/>
      <c r="C650" s="437" t="str">
        <f>J4</f>
        <v xml:space="preserve">strieborná </v>
      </c>
      <c r="D650" s="439">
        <v>89137</v>
      </c>
      <c r="E650" s="438" t="str">
        <f>+VLOOKUP(A650,cennik!A:G,2,FALSE)</f>
        <v>SEVROLL 00103 úhelník Mini 17x11mm 2,35m strieborný</v>
      </c>
      <c r="F650" s="438" t="str">
        <f>+VLOOKUP(A650,cennik!A:B,2,FALSE)</f>
        <v>SEVROLL 00103 úhelník Mini 17x11mm 2,35m strieborný</v>
      </c>
      <c r="G650" s="437" t="e">
        <f>+VLOOKUP(A650,#REF!,4,FALSE)</f>
        <v>#REF!</v>
      </c>
      <c r="H650" s="437"/>
      <c r="I650" s="437" t="str">
        <f>J4</f>
        <v xml:space="preserve">strieborná </v>
      </c>
      <c r="Z650" s="1" t="b">
        <f t="shared" si="16"/>
        <v>1</v>
      </c>
    </row>
    <row r="651" spans="1:26" ht="15" customHeight="1" x14ac:dyDescent="0.25">
      <c r="A651" s="436">
        <v>394826</v>
      </c>
      <c r="B651" s="437"/>
      <c r="C651" s="437" t="str">
        <f>J18</f>
        <v>biela mat</v>
      </c>
      <c r="D651" s="436">
        <v>394826</v>
      </c>
      <c r="E651" s="438" t="str">
        <f>+VLOOKUP(A651,cennik!A:G,2,FALSE)</f>
        <v>SEVROLL 05137 uholník Mini 17x11mm 2,35m biely mat</v>
      </c>
      <c r="F651" s="438" t="str">
        <f>+VLOOKUP(A651,cennik!A:B,2,FALSE)</f>
        <v>SEVROLL 05137 uholník Mini 17x11mm 2,35m biely mat</v>
      </c>
      <c r="G651" s="437"/>
      <c r="H651" s="437"/>
      <c r="I651" s="437" t="str">
        <f>J18</f>
        <v>biela mat</v>
      </c>
      <c r="Z651" s="1" t="b">
        <f t="shared" si="16"/>
        <v>1</v>
      </c>
    </row>
    <row r="652" spans="1:26" ht="15" customHeight="1" x14ac:dyDescent="0.25">
      <c r="A652" s="439">
        <v>276732</v>
      </c>
      <c r="B652" s="438"/>
      <c r="C652" s="437" t="str">
        <f>J15</f>
        <v>biela lesk</v>
      </c>
      <c r="D652" s="439">
        <v>276732</v>
      </c>
      <c r="E652" s="438" t="str">
        <f>+VLOOKUP(A652,cennik!A:G,2,FALSE)</f>
        <v>SEVROLL 04054 uholník Mini 17x11mm 2,35m biela lesk</v>
      </c>
      <c r="F652" s="438" t="str">
        <f>+VLOOKUP(A652,cennik!A:B,2,FALSE)</f>
        <v>SEVROLL 04054 uholník Mini 17x11mm 2,35m biela lesk</v>
      </c>
      <c r="G652" s="437" t="e">
        <f>+VLOOKUP(A652,#REF!,4,FALSE)</f>
        <v>#REF!</v>
      </c>
      <c r="H652" s="437"/>
      <c r="I652" s="437" t="str">
        <f>J15</f>
        <v>biela lesk</v>
      </c>
      <c r="Z652" s="1" t="b">
        <f t="shared" si="16"/>
        <v>1</v>
      </c>
    </row>
    <row r="653" spans="1:26" ht="15" customHeight="1" x14ac:dyDescent="0.25">
      <c r="A653" s="439">
        <v>526503</v>
      </c>
      <c r="B653" s="438"/>
      <c r="C653" s="437" t="str">
        <f>J22</f>
        <v>čierna štrukturálna</v>
      </c>
      <c r="D653" s="439">
        <v>526503</v>
      </c>
      <c r="E653" s="438" t="str">
        <f>+VLOOKUP(A653,cennik!A:G,2,FALSE)</f>
        <v>SEVROLL 06435 uholník17x11mm 2,35m čierna štrukturálna</v>
      </c>
      <c r="F653" s="438" t="str">
        <f>+VLOOKUP(A653,cennik!A:B,2,FALSE)</f>
        <v>SEVROLL 06435 uholník17x11mm 2,35m čierna štrukturálna</v>
      </c>
      <c r="G653" s="437"/>
      <c r="H653" s="437"/>
      <c r="I653" s="437" t="str">
        <f>J22</f>
        <v>čierna štrukturálna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zlatá/mosadz</v>
      </c>
      <c r="D654" s="49">
        <v>542863</v>
      </c>
      <c r="E654" s="48" t="str">
        <f>+VLOOKUP(A654,cennik!A:G,2,FALSE)</f>
        <v>SEVROLL 06792 uholník Mini 17x11mm 3m zlatá/mosadz</v>
      </c>
      <c r="F654" s="48" t="str">
        <f>+VLOOKUP(A654,cennik!A:B,2,FALSE)</f>
        <v>SEVROLL 06792 uholník Mini 17x11mm 3m zlatá/mosadz</v>
      </c>
      <c r="G654" s="1" t="e">
        <f>+VLOOKUP(A654,#REF!,4,FALSE)</f>
        <v>#REF!</v>
      </c>
      <c r="I654" s="1" t="str">
        <f>J5</f>
        <v>zlatá/mosadz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kart. tm.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kart. tm. oliva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čierna lesk</v>
      </c>
      <c r="D657" s="2">
        <v>405367</v>
      </c>
      <c r="E657" s="48" t="str">
        <f>+VLOOKUP(A657,cennik!A:G,2,FALSE)</f>
        <v>SEVROLL 05140 uholník Mini 17x11mm 3m čierna lesk</v>
      </c>
      <c r="F657" s="48" t="str">
        <f>+VLOOKUP(A657,cennik!A:B,2,FALSE)</f>
        <v>SEVROLL 05140 uholník Mini 17x11mm 3m čierna lesk</v>
      </c>
      <c r="I657" s="1" t="str">
        <f>J16</f>
        <v>čierna lesk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uholník Mini 17x11mm 3m grafit</v>
      </c>
      <c r="F658" s="48" t="str">
        <f>+VLOOKUP(A658,cennik!A:B,2,FALSE)</f>
        <v>SEVROLL 06036 uholník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čierna mat</v>
      </c>
      <c r="D659" s="1">
        <v>412226</v>
      </c>
      <c r="E659" s="48" t="str">
        <f>+VLOOKUP(A659,cennik!A:G,2,FALSE)</f>
        <v>SEVROLL 05298 uholník Mini 17x11mm 3m čierna mat</v>
      </c>
      <c r="F659" s="48" t="str">
        <f>+VLOOKUP(A659,cennik!A:B,2,FALSE)</f>
        <v>SEVROLL 05298 uholník Mini 17x11mm 3m čierna mat</v>
      </c>
      <c r="I659" s="1" t="str">
        <f>J17</f>
        <v>čierna mat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kart. čierna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kart. čierna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00905 uholník Mini 17x11mm 3m oliva</v>
      </c>
      <c r="F661" s="48" t="str">
        <f>+VLOOKUP(A661,cennik!A:B,2,FALSE)</f>
        <v>SEVROLL 00905 uholník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 xml:space="preserve">strieborná </v>
      </c>
      <c r="D662" s="49">
        <v>89140</v>
      </c>
      <c r="E662" s="48" t="str">
        <f>+VLOOKUP(A662,cennik!A:G,2,FALSE)</f>
        <v>SEVROLL 00104 úhelník Mini 17x11mm 3m strieborný</v>
      </c>
      <c r="F662" s="48" t="str">
        <f>+VLOOKUP(A662,cennik!A:B,2,FALSE)</f>
        <v>SEVROLL 00104 úhelník Mini 17x11mm 3m strieborný</v>
      </c>
      <c r="G662" s="1" t="e">
        <f>+VLOOKUP(A662,#REF!,4,FALSE)</f>
        <v>#REF!</v>
      </c>
      <c r="I662" s="1" t="str">
        <f>J4</f>
        <v xml:space="preserve">strieborná </v>
      </c>
      <c r="Z662" s="1" t="b">
        <f t="shared" si="16"/>
        <v>1</v>
      </c>
    </row>
    <row r="663" spans="1:26" s="437" customFormat="1" ht="15" customHeight="1" x14ac:dyDescent="0.25">
      <c r="A663" s="49" t="s">
        <v>111</v>
      </c>
      <c r="C663" s="437" t="str">
        <f>J18</f>
        <v>biela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biela mat</v>
      </c>
      <c r="Z663" s="1" t="b">
        <f t="shared" si="16"/>
        <v>1</v>
      </c>
    </row>
    <row r="664" spans="1:26" s="437" customFormat="1" ht="15" customHeight="1" x14ac:dyDescent="0.25">
      <c r="A664" s="49">
        <v>267880</v>
      </c>
      <c r="B664" s="48"/>
      <c r="C664" s="1" t="str">
        <f>J15</f>
        <v>biela lesk</v>
      </c>
      <c r="D664" s="49">
        <v>267880</v>
      </c>
      <c r="E664" s="48" t="str">
        <f>+VLOOKUP(A664,cennik!A:G,2,FALSE)</f>
        <v>SEVROLL 04055 uholník Mini 17x11mm 3m biela lesk</v>
      </c>
      <c r="F664" s="48" t="str">
        <f>+VLOOKUP(A664,cennik!A:B,2,FALSE)</f>
        <v>SEVROLL 04055 uholník Mini 17x11mm 3m biela lesk</v>
      </c>
      <c r="G664" s="1" t="e">
        <f>+VLOOKUP(A664,#REF!,4,FALSE)</f>
        <v>#REF!</v>
      </c>
      <c r="H664" s="1"/>
      <c r="I664" s="1" t="str">
        <f>J15</f>
        <v>biela lesk</v>
      </c>
      <c r="Z664" s="1" t="b">
        <f t="shared" si="16"/>
        <v>1</v>
      </c>
    </row>
    <row r="665" spans="1:26" s="437" customFormat="1" ht="15" customHeight="1" x14ac:dyDescent="0.25">
      <c r="A665" s="196">
        <v>526504</v>
      </c>
      <c r="B665" s="48"/>
      <c r="C665" s="1" t="str">
        <f>J22</f>
        <v>čierna štrukturálna</v>
      </c>
      <c r="D665" s="196">
        <v>526504</v>
      </c>
      <c r="E665" s="48" t="str">
        <f>+VLOOKUP(A665,cennik!A:G,2,FALSE)</f>
        <v>SEVROLL 06436 uholník Mini 17x11mm 3m čierna štrukturálna</v>
      </c>
      <c r="F665" s="48" t="str">
        <f>+VLOOKUP(A665,cennik!A:B,2,FALSE)</f>
        <v>SEVROLL 06436 uholník Mini 17x11mm 3m čierna štrukturálna</v>
      </c>
      <c r="G665" s="1"/>
      <c r="H665" s="1"/>
      <c r="I665" s="1" t="str">
        <f>J22</f>
        <v>čierna štrukturálna</v>
      </c>
      <c r="Z665" s="1"/>
    </row>
    <row r="666" spans="1:26" s="437" customFormat="1" ht="15" customHeight="1" x14ac:dyDescent="0.25">
      <c r="A666" s="439" t="s">
        <v>111</v>
      </c>
      <c r="B666" s="438" t="s">
        <v>46</v>
      </c>
      <c r="C666" s="437" t="str">
        <f>J5</f>
        <v>zlatá/mosadz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zlatá/mosadz</v>
      </c>
      <c r="Z666" s="1" t="b">
        <f t="shared" si="16"/>
        <v>1</v>
      </c>
    </row>
    <row r="667" spans="1:26" s="437" customFormat="1" ht="15" customHeight="1" x14ac:dyDescent="0.25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278 UHOLNÍK K2 1,70M OLIVOVÁ</v>
      </c>
      <c r="F667" s="438" t="str">
        <f>+VLOOKUP(A667,cennik!A:B,2,FALSE)</f>
        <v>SEVROLL 278 UHOLNÍK K2 1,70M OLIVOVÁ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25">
      <c r="A668" s="439">
        <v>89050</v>
      </c>
      <c r="B668" s="438"/>
      <c r="C668" s="437" t="str">
        <f>J4</f>
        <v xml:space="preserve">strieborná </v>
      </c>
      <c r="D668" s="439">
        <v>89050</v>
      </c>
      <c r="E668" s="438" t="str">
        <f>+VLOOKUP(A668,cennik!A:G,2,FALSE)</f>
        <v>SEVROLL 278 UHOLNÍK K2 1,70M STRIEBORNÁ</v>
      </c>
      <c r="F668" s="438" t="str">
        <f>+VLOOKUP(A668,cennik!A:B,2,FALSE)</f>
        <v>SEVROLL 278 UHOLNÍK K2 1,70M STRIEBORNÁ</v>
      </c>
      <c r="G668" s="437" t="e">
        <f>+VLOOKUP(A668,#REF!,4,FALSE)</f>
        <v>#REF!</v>
      </c>
      <c r="I668" s="437" t="str">
        <f>J4</f>
        <v xml:space="preserve">strieborná </v>
      </c>
      <c r="Z668" s="1" t="b">
        <f t="shared" si="16"/>
        <v>1</v>
      </c>
    </row>
    <row r="669" spans="1:26" s="437" customFormat="1" ht="15" customHeight="1" x14ac:dyDescent="0.25">
      <c r="A669" s="49" t="s">
        <v>111</v>
      </c>
      <c r="B669" s="48"/>
      <c r="C669" s="1" t="str">
        <f>J16</f>
        <v>čierna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čierna lesk</v>
      </c>
      <c r="Z669" s="1" t="b">
        <f t="shared" si="16"/>
        <v>1</v>
      </c>
    </row>
    <row r="670" spans="1:26" s="437" customFormat="1" ht="15" customHeight="1" x14ac:dyDescent="0.25">
      <c r="A670" s="49" t="s">
        <v>111</v>
      </c>
      <c r="B670" s="48"/>
      <c r="C670" s="1" t="str">
        <f>J17</f>
        <v>čierna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čierna mat</v>
      </c>
      <c r="Z670" s="1" t="b">
        <f t="shared" si="16"/>
        <v>1</v>
      </c>
    </row>
    <row r="671" spans="1:26" s="437" customFormat="1" ht="15" customHeight="1" x14ac:dyDescent="0.25">
      <c r="A671" s="439" t="s">
        <v>111</v>
      </c>
      <c r="B671" s="438"/>
      <c r="C671" s="437" t="str">
        <f>J15</f>
        <v>biela lesk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biela lesk</v>
      </c>
      <c r="Z671" s="1" t="b">
        <f t="shared" si="16"/>
        <v>1</v>
      </c>
    </row>
    <row r="672" spans="1:26" ht="15" customHeight="1" x14ac:dyDescent="0.25">
      <c r="A672" s="439">
        <v>191700</v>
      </c>
      <c r="B672" s="438"/>
      <c r="C672" s="437" t="str">
        <f>J7</f>
        <v>oliva kartáčovaná</v>
      </c>
      <c r="D672" s="439">
        <v>191700</v>
      </c>
      <c r="E672" s="438" t="str">
        <f>+VLOOKUP(A672,cennik!A:G,2,FALSE)</f>
        <v>SEVROLL uholník K2 Decor 1,7m oliva kartáčov</v>
      </c>
      <c r="F672" s="438" t="str">
        <f>+VLOOKUP(A672,cennik!A:B,2,FALSE)</f>
        <v>SEVROLL uholník K2 Decor 1,7m oliva kartáčov</v>
      </c>
      <c r="G672" s="437"/>
      <c r="H672" s="437"/>
      <c r="I672" s="437" t="str">
        <f>J7</f>
        <v>oliva kartáčovaná</v>
      </c>
      <c r="Z672" s="1" t="b">
        <f t="shared" si="16"/>
        <v>1</v>
      </c>
    </row>
    <row r="673" spans="1:26" s="437" customFormat="1" ht="15" customHeight="1" x14ac:dyDescent="0.25">
      <c r="A673" s="439">
        <v>223326</v>
      </c>
      <c r="B673" s="438"/>
      <c r="C673" s="437" t="str">
        <f>J8</f>
        <v>kart. tm. oliva</v>
      </c>
      <c r="D673" s="439">
        <v>223326</v>
      </c>
      <c r="E673" s="438" t="str">
        <f>+VLOOKUP(A673,cennik!A:G,2,FALSE)</f>
        <v>SEVROLL úholník K2 1,7m oliva tmavá kartáčovaná</v>
      </c>
      <c r="F673" s="438" t="str">
        <f>+VLOOKUP(A673,cennik!A:B,2,FALSE)</f>
        <v>SEVROLL úholník K2 1,7m oliva tmavá kartáčovaná</v>
      </c>
      <c r="I673" s="437" t="str">
        <f>J8</f>
        <v>kart. tm. oliva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7"/>
      <c r="C674" s="437" t="str">
        <f>J18</f>
        <v>biela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biela mat</v>
      </c>
      <c r="Z674" s="1" t="b">
        <f t="shared" si="16"/>
        <v>1</v>
      </c>
    </row>
    <row r="675" spans="1:26" ht="15" customHeight="1" x14ac:dyDescent="0.25">
      <c r="A675" s="439">
        <v>223392</v>
      </c>
      <c r="B675" s="438"/>
      <c r="C675" s="437" t="str">
        <f>J9</f>
        <v>kart. čierna</v>
      </c>
      <c r="D675" s="439">
        <v>223392</v>
      </c>
      <c r="E675" s="438" t="str">
        <f>+VLOOKUP(A675,cennik!A:G,2,FALSE)</f>
        <v>SEVROLL uholník K2 1,7m čierna kartáčovaná</v>
      </c>
      <c r="F675" s="438" t="str">
        <f>+VLOOKUP(A675,cennik!A:B,2,FALSE)</f>
        <v>SEVROLL uholník K2 1,7m čierna kartáčovaná</v>
      </c>
      <c r="G675" s="437"/>
      <c r="H675" s="437"/>
      <c r="I675" s="437" t="str">
        <f>J9</f>
        <v>kart. čierna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zlatá/mosadz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zlatá/mosadz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uholník K2 Decor 2,35m oliva</v>
      </c>
      <c r="F677" s="48" t="str">
        <f>+VLOOKUP(A677,cennik!A:B,2,FALSE)</f>
        <v>SEVROLL 00070 uholník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 xml:space="preserve">strieborná </v>
      </c>
      <c r="D678" s="49">
        <v>89053</v>
      </c>
      <c r="E678" s="48" t="str">
        <f>+VLOOKUP(A678,cennik!A:G,2,FALSE)</f>
        <v>SEVROLL 00079 uholník K2 Decor 2,35m strieborná</v>
      </c>
      <c r="F678" s="48" t="str">
        <f>+VLOOKUP(A678,cennik!A:B,2,FALSE)</f>
        <v>SEVROLL 00079 uholník K2 Decor 2,35m strieborná</v>
      </c>
      <c r="G678" s="1" t="e">
        <f>+VLOOKUP(A678,#REF!,4,FALSE)</f>
        <v>#REF!</v>
      </c>
      <c r="I678" s="1" t="str">
        <f>J4</f>
        <v xml:space="preserve">strieborná 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čierna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čierna lesk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čierna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čierna mat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uholník K2 Decor 2,35m oliva kartáč.</v>
      </c>
      <c r="F681" s="48" t="str">
        <f>+VLOOKUP(A681,cennik!A:B,2,FALSE)</f>
        <v>SEVROLL uholník K2 Decor 2,35m oliva kartáč.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kart. tm. oliva</v>
      </c>
      <c r="D682" s="49">
        <v>223330</v>
      </c>
      <c r="E682" s="48" t="str">
        <f>+VLOOKUP(A682,cennik!A:G,2,FALSE)</f>
        <v>SEVROLL uholník K2 2,35m oliva tmavá kartáčovaná</v>
      </c>
      <c r="F682" s="48" t="str">
        <f>+VLOOKUP(A682,cennik!A:B,2,FALSE)</f>
        <v>SEVROLL uholník K2 2,35m oliva tmavá kartáčovaná</v>
      </c>
      <c r="I682" s="1" t="str">
        <f>J8</f>
        <v>kart. tm. oliva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7"/>
      <c r="C683" s="437" t="str">
        <f>J18</f>
        <v>biela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biela mat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kart. čierna</v>
      </c>
      <c r="D684" s="49">
        <v>223393</v>
      </c>
      <c r="E684" s="48" t="str">
        <f>+VLOOKUP(A684,cennik!A:G,2,FALSE)</f>
        <v>SEVROLL uholník K2 2,35m čierna kartáčovaná</v>
      </c>
      <c r="F684" s="48" t="str">
        <f>+VLOOKUP(A684,cennik!A:B,2,FALSE)</f>
        <v>SEVROLL uholník K2 2,35m čierna kartáčovaná</v>
      </c>
      <c r="I684" s="1" t="str">
        <f>J9</f>
        <v>kart. čierna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>biela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biela lesk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zlatá/mosadz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zlatá/mosadz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uholník K2 Decor 3m oliva</v>
      </c>
      <c r="F687" s="48" t="str">
        <f>+VLOOKUP(A687,cennik!A:B,2,FALSE)</f>
        <v>SEVROLL 00071 uholník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čierna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čierna lesk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čierna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čierna mat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 xml:space="preserve">strieborná </v>
      </c>
      <c r="D690" s="49">
        <v>89056</v>
      </c>
      <c r="E690" s="48" t="str">
        <f>+VLOOKUP(A690,cennik!A:G,2,FALSE)</f>
        <v>SEVROLL 00080 uholník K2 Decor 3m strieborná</v>
      </c>
      <c r="F690" s="48" t="str">
        <f>+VLOOKUP(A690,cennik!A:B,2,FALSE)</f>
        <v>SEVROLL 00080 uholník K2 Decor 3m strieborná</v>
      </c>
      <c r="G690" s="1" t="e">
        <f>+VLOOKUP(A690,#REF!,4,FALSE)</f>
        <v>#REF!</v>
      </c>
      <c r="I690" s="1" t="str">
        <f>J4</f>
        <v xml:space="preserve">strieborná 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uholník K2 Decor 3m oliva kartáč.</v>
      </c>
      <c r="F691" s="48" t="str">
        <f>+VLOOKUP(A691,cennik!A:B,2,FALSE)</f>
        <v>SEVROLL uholník K2 Decor 3m oliva kartáč.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kart. tm. oliva</v>
      </c>
      <c r="D692" s="49">
        <v>223331</v>
      </c>
      <c r="E692" s="48" t="str">
        <f>+VLOOKUP(A692,cennik!A:G,2,FALSE)</f>
        <v>SEVROLL uholník K2 3m oliva tmavá kartáč.</v>
      </c>
      <c r="F692" s="48" t="str">
        <f>+VLOOKUP(A692,cennik!A:B,2,FALSE)</f>
        <v>SEVROLL uholník K2 3m oliva tmavá kartáč.</v>
      </c>
      <c r="I692" s="1" t="str">
        <f>J8</f>
        <v>kart. tm. oliva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7"/>
      <c r="C693" s="437" t="str">
        <f>J18</f>
        <v>biela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biela mat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kart. čierna</v>
      </c>
      <c r="D694" s="49">
        <v>223394</v>
      </c>
      <c r="E694" s="48" t="str">
        <f>+VLOOKUP(A694,cennik!A:G,2,FALSE)</f>
        <v>SEVROLL uholník K2 3m čierna kartač</v>
      </c>
      <c r="F694" s="48" t="str">
        <f>+VLOOKUP(A694,cennik!A:B,2,FALSE)</f>
        <v>SEVROLL uholník K2 3m čierna kartač</v>
      </c>
      <c r="I694" s="1" t="str">
        <f>J9</f>
        <v>kart. čierna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>biela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biela lesk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 xml:space="preserve">strieborná </v>
      </c>
      <c r="D697" s="49">
        <v>135532</v>
      </c>
      <c r="E697" s="48" t="str">
        <f>+VLOOKUP(A697,cennik!A:G,2,FALSE)</f>
        <v>SEVROLL 05544 Victoria II úchytová lišta 18mm 2,7m strieborná</v>
      </c>
      <c r="F697" s="48" t="str">
        <f>+VLOOKUP(A697,cennik!A:B,2,FALSE)</f>
        <v>SEVROLL 05544 Victoria II úchytová lišta 18mm 2,7m strieborná</v>
      </c>
      <c r="G697" s="1" t="e">
        <f>+VLOOKUP(A697,#REF!,4,FALSE)</f>
        <v>#REF!</v>
      </c>
      <c r="I697" s="1" t="str">
        <f>J4</f>
        <v xml:space="preserve">strieborná </v>
      </c>
      <c r="Z697" s="1" t="b">
        <f t="shared" si="16"/>
        <v>1</v>
      </c>
    </row>
    <row r="698" spans="1:26" s="417" customFormat="1" ht="15" customHeight="1" x14ac:dyDescent="0.25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17" customFormat="1" ht="15" customHeight="1" x14ac:dyDescent="0.25">
      <c r="A699" s="49">
        <v>216620</v>
      </c>
      <c r="B699" s="48"/>
      <c r="C699" s="1" t="str">
        <f>J8</f>
        <v>kart. tm. oliva</v>
      </c>
      <c r="D699" s="49">
        <v>216620</v>
      </c>
      <c r="E699" s="48" t="str">
        <f>+VLOOKUP(A699,cennik!A:G,2,FALSE)</f>
        <v>SEVROLL Victoria II 2,7m úchytová lišta oliva tmavá kartáčovaná</v>
      </c>
      <c r="F699" s="48" t="str">
        <f>+VLOOKUP(A699,cennik!A:B,2,FALSE)</f>
        <v>SEVROLL Victoria II 2,7m úchytová lišta oliva tmavá kartáčovaná</v>
      </c>
      <c r="G699" s="1"/>
      <c r="H699" s="1"/>
      <c r="I699" s="1" t="str">
        <f>J8</f>
        <v>kart. tm. oliva</v>
      </c>
      <c r="Z699" s="1" t="b">
        <f t="shared" si="16"/>
        <v>1</v>
      </c>
    </row>
    <row r="700" spans="1:26" s="417" customFormat="1" ht="15" customHeight="1" x14ac:dyDescent="0.25">
      <c r="A700" s="49">
        <v>216621</v>
      </c>
      <c r="B700" s="48"/>
      <c r="C700" s="1" t="str">
        <f>J9</f>
        <v>kart. čierna</v>
      </c>
      <c r="D700" s="49">
        <v>216621</v>
      </c>
      <c r="E700" s="48" t="str">
        <f>+VLOOKUP(A700,cennik!A:G,2,FALSE)</f>
        <v>SEVROLL 04617 Victoria II úchytová lišta 2,7m čierna  kartáčovaná</v>
      </c>
      <c r="F700" s="48" t="str">
        <f>+VLOOKUP(A700,cennik!A:B,2,FALSE)</f>
        <v>SEVROLL 04617 Victoria II úchytová lišta 2,7m čierna  kartáčovaná</v>
      </c>
      <c r="G700" s="1"/>
      <c r="H700" s="1"/>
      <c r="I700" s="1" t="str">
        <f>J9</f>
        <v>kart. čierna</v>
      </c>
      <c r="Z700" s="1" t="b">
        <f t="shared" si="16"/>
        <v>1</v>
      </c>
    </row>
    <row r="701" spans="1:26" s="417" customFormat="1" ht="15" customHeight="1" x14ac:dyDescent="0.25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Tytan úch.lišta 18mm 2,7m oliva</v>
      </c>
      <c r="F701" s="48" t="str">
        <f>+VLOOKUP(A701,cennik!A:B,2,FALSE)</f>
        <v>SEVROLL Tytan úch.lišta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25">
      <c r="A702" s="49">
        <v>89099</v>
      </c>
      <c r="B702" s="48"/>
      <c r="C702" s="1" t="str">
        <f>J4</f>
        <v xml:space="preserve">strieborná </v>
      </c>
      <c r="D702" s="49">
        <v>89099</v>
      </c>
      <c r="E702" s="48" t="str">
        <f>+VLOOKUP(A702,cennik!A:G,2,FALSE)</f>
        <v>SEVROLL Tytan úch.lišta 18mm 2,7m strieborná</v>
      </c>
      <c r="F702" s="48" t="str">
        <f>+VLOOKUP(A702,cennik!A:B,2,FALSE)</f>
        <v>SEVROLL Tytan úch.lišta 18mm 2,7m strieborná</v>
      </c>
      <c r="G702" s="1" t="e">
        <f>+VLOOKUP(A702,#REF!,4,FALSE)</f>
        <v>#REF!</v>
      </c>
      <c r="H702" s="1"/>
      <c r="I702" s="1" t="str">
        <f>J4</f>
        <v xml:space="preserve">strieborná </v>
      </c>
      <c r="Z702" s="1" t="b">
        <f t="shared" si="16"/>
        <v>1</v>
      </c>
    </row>
    <row r="703" spans="1:26" s="417" customFormat="1" ht="15" customHeight="1" x14ac:dyDescent="0.25">
      <c r="A703" s="49">
        <v>213977</v>
      </c>
      <c r="B703" s="161" t="s">
        <v>828</v>
      </c>
      <c r="C703" s="1" t="str">
        <f>J4</f>
        <v xml:space="preserve">strieborná </v>
      </c>
      <c r="D703" s="49">
        <v>213977</v>
      </c>
      <c r="E703" s="48" t="str">
        <f>+VLOOKUP(A703,cennik!A:G,2,FALSE)</f>
        <v>SEVROLL 04611 Beta 18 úchytová lišta 2,70m strieborná</v>
      </c>
      <c r="F703" s="48" t="str">
        <f>+VLOOKUP(A703,cennik!A:B,2,FALSE)</f>
        <v>SEVROLL 04611 Beta 18 úchytová lišta 2,70m strieborná</v>
      </c>
      <c r="G703" s="1"/>
      <c r="H703" s="1"/>
      <c r="I703" s="1" t="str">
        <f>J4</f>
        <v xml:space="preserve">strieborná </v>
      </c>
      <c r="Z703" s="1" t="b">
        <f t="shared" ref="Z703:Z772" si="17">A703=D703</f>
        <v>1</v>
      </c>
    </row>
    <row r="704" spans="1:26" s="417" customFormat="1" ht="15" customHeight="1" x14ac:dyDescent="0.25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úchytová lišta 2,70m oliva</v>
      </c>
      <c r="F704" s="48" t="str">
        <f>+VLOOKUP(A704,cennik!A:B,2,FALSE)</f>
        <v>SEVROLL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25">
      <c r="A705" s="49">
        <v>246893</v>
      </c>
      <c r="B705" s="161" t="s">
        <v>822</v>
      </c>
      <c r="C705" s="1" t="str">
        <f>J4</f>
        <v xml:space="preserve">strieborná </v>
      </c>
      <c r="D705" s="49">
        <v>246893</v>
      </c>
      <c r="E705" s="48" t="str">
        <f>+VLOOKUP(A705,cennik!A:G,2,FALSE)</f>
        <v>SEVROLL Oaza II úch.lišta 2,7m strieborná</v>
      </c>
      <c r="F705" s="48" t="str">
        <f>+VLOOKUP(A705,cennik!A:B,2,FALSE)</f>
        <v>SEVROLL Oaza II úch.lišta 2,7m strieborná</v>
      </c>
      <c r="G705" s="1"/>
      <c r="H705" s="1"/>
      <c r="I705" s="1" t="str">
        <f>J4</f>
        <v xml:space="preserve">strieborná </v>
      </c>
      <c r="Z705" s="1" t="b">
        <f t="shared" si="17"/>
        <v>1</v>
      </c>
    </row>
    <row r="706" spans="1:26" s="417" customFormat="1" ht="15" customHeight="1" x14ac:dyDescent="0.25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Oaza II úch. Lišta 2,7m oliva</v>
      </c>
      <c r="F706" s="48" t="str">
        <f>+VLOOKUP(A706,cennik!A:B,2,FALSE)</f>
        <v>SEVROLL Oaza II úch.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 xml:space="preserve">strieborná </v>
      </c>
      <c r="D707" s="49">
        <v>135136</v>
      </c>
      <c r="E707" s="48" t="str">
        <f>+VLOOKUP(A707,cennik!A:G,2,FALSE)</f>
        <v>SEVROLL 05546 Factor 18 II úchytová lišta 2,7m strieborná</v>
      </c>
      <c r="F707" s="48" t="str">
        <f>+VLOOKUP(A707,cennik!A:B,2,FALSE)</f>
        <v>SEVROLL 05546 Factor 18 II úchytová lišta 2,7m strieborná</v>
      </c>
      <c r="G707" s="1" t="e">
        <f>+VLOOKUP(A707,#REF!,4,FALSE)</f>
        <v>#REF!</v>
      </c>
      <c r="I707" s="1" t="str">
        <f>J4</f>
        <v xml:space="preserve">strieborná 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 xml:space="preserve">strieborná </v>
      </c>
      <c r="D709" s="49">
        <v>196711</v>
      </c>
      <c r="E709" s="48" t="str">
        <f>+VLOOKUP(A709,cennik!A:G,2,FALSE)</f>
        <v>Sevroll 85515 Lux III úchytová lišta 2,7m strieborná</v>
      </c>
      <c r="F709" s="48" t="str">
        <f>+VLOOKUP(A709,cennik!A:B,2,FALSE)</f>
        <v>Sevroll 85515 Lux III úchytová lišta 2,7m strieborná</v>
      </c>
      <c r="H709" s="1">
        <v>2700</v>
      </c>
      <c r="I709" s="1" t="str">
        <f>J4</f>
        <v xml:space="preserve">strieborná 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zlatá/mosadz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zlatá/mosadz</v>
      </c>
    </row>
    <row r="711" spans="1:26" ht="15" customHeight="1" x14ac:dyDescent="0.25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 xml:space="preserve">strieborná </v>
      </c>
      <c r="D712" s="49">
        <v>489625</v>
      </c>
      <c r="E712" s="48" t="str">
        <f>+VLOOKUP(A712,cennik!A:G,2,FALSE)</f>
        <v>Sevroll 81002 Lux III úchytová lišta 3m strieborná</v>
      </c>
      <c r="F712" s="48" t="str">
        <f>+VLOOKUP(A712,cennik!A:B,2,FALSE)</f>
        <v>Sevroll 81002 Lux III úchytová lišta 3m strieborná</v>
      </c>
      <c r="H712" s="1">
        <v>3000</v>
      </c>
      <c r="I712" s="1" t="str">
        <f>J4</f>
        <v xml:space="preserve">strieborná </v>
      </c>
    </row>
    <row r="713" spans="1:26" ht="15" customHeight="1" x14ac:dyDescent="0.25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úchytová lišta 3m oliva</v>
      </c>
      <c r="F713" s="48" t="str">
        <f>+VLOOKUP(A713,cennik!A:B,2,FALSE)</f>
        <v>Sevroll 85622  Lux III úchytová lišta 3m oliva</v>
      </c>
      <c r="I713" s="1" t="str">
        <f>J6</f>
        <v>oliva</v>
      </c>
    </row>
    <row r="714" spans="1:26" ht="15" customHeight="1" x14ac:dyDescent="0.25">
      <c r="A714" s="49">
        <v>489949</v>
      </c>
      <c r="B714" s="48"/>
      <c r="C714" s="1" t="str">
        <f>J5</f>
        <v>zlatá/mosadz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zlatá/mosadz</v>
      </c>
    </row>
    <row r="715" spans="1:26" ht="15" customHeight="1" x14ac:dyDescent="0.25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04377 Fox II úchytová lišta 2,7m oliva</v>
      </c>
      <c r="F715" s="419" t="str">
        <f>+VLOOKUP(A715,cennik!A:B,2,FALSE)</f>
        <v>SEVROLL 04377 Fox II úchytová lišta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25">
      <c r="A716" s="421">
        <v>542872</v>
      </c>
      <c r="B716" s="419"/>
      <c r="C716" s="417" t="str">
        <f>J5</f>
        <v>zlatá/mosadz</v>
      </c>
      <c r="D716" s="421">
        <v>542872</v>
      </c>
      <c r="E716" s="419" t="str">
        <f>+VLOOKUP(A716,cennik!A:G,2,FALSE)</f>
        <v>SEVROLL 06819 Fox úchytová lišta 2,7m zlatá/mosadz</v>
      </c>
      <c r="F716" s="419" t="str">
        <f>+VLOOKUP(A716,cennik!A:B,2,FALSE)</f>
        <v>SEVROLL 06819 Fox úchytová lišta 2,7m zlatá/mosadz</v>
      </c>
      <c r="G716" s="417"/>
      <c r="H716" s="417"/>
      <c r="I716" s="417" t="str">
        <f>J5</f>
        <v>zlatá/mosadz</v>
      </c>
      <c r="Z716" s="1" t="b">
        <f t="shared" si="17"/>
        <v>1</v>
      </c>
    </row>
    <row r="717" spans="1:26" ht="15" customHeight="1" x14ac:dyDescent="0.25">
      <c r="A717" s="421">
        <v>96429</v>
      </c>
      <c r="B717" s="419"/>
      <c r="C717" s="417" t="str">
        <f>J7</f>
        <v>oliva kartáčovaná</v>
      </c>
      <c r="D717" s="421">
        <v>96429</v>
      </c>
      <c r="E717" s="419" t="str">
        <f>+VLOOKUP(A717,cennik!A:G,2,FALSE)</f>
        <v>SEVROLL 04376-Y Fox II úchytová lišta 2,7m oliva kartáčovaná</v>
      </c>
      <c r="F717" s="419" t="str">
        <f>+VLOOKUP(A717,cennik!A:B,2,FALSE)</f>
        <v>SEVROLL 04376-Y Fox II úchytová lišta 2,7m oliva kartáčovaná</v>
      </c>
      <c r="G717" s="417"/>
      <c r="H717" s="417"/>
      <c r="I717" s="417" t="str">
        <f>J7</f>
        <v>oliva kartáčovaná</v>
      </c>
      <c r="Z717" s="1" t="b">
        <f t="shared" si="17"/>
        <v>1</v>
      </c>
    </row>
    <row r="718" spans="1:26" ht="15" customHeight="1" x14ac:dyDescent="0.25">
      <c r="A718" s="421">
        <v>96421</v>
      </c>
      <c r="B718" s="419"/>
      <c r="C718" s="417" t="str">
        <f>J4</f>
        <v xml:space="preserve">strieborná </v>
      </c>
      <c r="D718" s="421">
        <v>96421</v>
      </c>
      <c r="E718" s="419" t="str">
        <f>+VLOOKUP(A718,cennik!A:G,2,FALSE)</f>
        <v>SEVROLL 04382 Fox II úchytová lišta 2,7m strieborná</v>
      </c>
      <c r="F718" s="419" t="str">
        <f>+VLOOKUP(A718,cennik!A:B,2,FALSE)</f>
        <v>SEVROLL 04382 Fox II úchytová lišta 2,7m strieborná</v>
      </c>
      <c r="G718" s="417"/>
      <c r="H718" s="417"/>
      <c r="I718" s="417" t="str">
        <f>J4</f>
        <v xml:space="preserve">strieborná </v>
      </c>
      <c r="Z718" s="1" t="b">
        <f t="shared" si="17"/>
        <v>1</v>
      </c>
    </row>
    <row r="719" spans="1:26" ht="15" customHeight="1" x14ac:dyDescent="0.25">
      <c r="A719" s="421">
        <v>205074</v>
      </c>
      <c r="B719" s="419"/>
      <c r="C719" s="417" t="str">
        <f>J8</f>
        <v>kart. tm. oliva</v>
      </c>
      <c r="D719" s="421">
        <v>205074</v>
      </c>
      <c r="E719" s="419" t="str">
        <f>+VLOOKUP(A719,cennik!A:G,2,FALSE)</f>
        <v>SEVROLL 04378 Fox II úchytová lišta 2,7m oliva tmavá kartáčovaná</v>
      </c>
      <c r="F719" s="419" t="str">
        <f>+VLOOKUP(A719,cennik!A:B,2,FALSE)</f>
        <v>SEVROLL 04378 Fox II úchytová lišta 2,7m oliva tmavá kartáčovaná</v>
      </c>
      <c r="G719" s="417"/>
      <c r="H719" s="417"/>
      <c r="I719" s="417" t="str">
        <f>J8</f>
        <v>kart. tm. oliva</v>
      </c>
      <c r="Z719" s="1" t="b">
        <f t="shared" si="17"/>
        <v>1</v>
      </c>
    </row>
    <row r="720" spans="1:26" ht="15" customHeight="1" x14ac:dyDescent="0.25">
      <c r="A720" s="421">
        <v>205077</v>
      </c>
      <c r="B720" s="419"/>
      <c r="C720" s="417" t="str">
        <f>J9</f>
        <v>kart. čierna</v>
      </c>
      <c r="D720" s="421">
        <v>205077</v>
      </c>
      <c r="E720" s="419" t="str">
        <f>+VLOOKUP(A720,cennik!A:G,2,FALSE)</f>
        <v>SEVROLL 04375 Fox II úchytová lišta 2,7m čierna  kartáčovaná</v>
      </c>
      <c r="F720" s="419" t="str">
        <f>+VLOOKUP(A720,cennik!A:B,2,FALSE)</f>
        <v>SEVROLL 04375 Fox II úchytová lišta 2,7m čierna  kartáčovaná</v>
      </c>
      <c r="G720" s="417"/>
      <c r="H720" s="417"/>
      <c r="I720" s="417" t="str">
        <f>J9</f>
        <v>kart. čierna</v>
      </c>
      <c r="Z720" s="1" t="b">
        <f t="shared" si="17"/>
        <v>1</v>
      </c>
    </row>
    <row r="721" spans="1:26" ht="15" customHeight="1" x14ac:dyDescent="0.25">
      <c r="A721" s="421">
        <v>489302</v>
      </c>
      <c r="B721" s="419"/>
      <c r="C721" s="417" t="str">
        <f>J18</f>
        <v>biela mat</v>
      </c>
      <c r="D721" s="421">
        <v>489302</v>
      </c>
      <c r="E721" s="419" t="str">
        <f>+VLOOKUP(A721,cennik!A:G,2,FALSE)</f>
        <v>SEVROLL 05900 Fox II úchytová lišta 2,7m biela mat</v>
      </c>
      <c r="F721" s="419" t="str">
        <f>+VLOOKUP(A721,cennik!A:B,2,FALSE)</f>
        <v>SEVROLL 05900 Fox II úchytová lišta 2,7m biela mat</v>
      </c>
      <c r="G721" s="417"/>
      <c r="H721" s="417"/>
      <c r="I721" s="417" t="str">
        <f>J18</f>
        <v>biela mat</v>
      </c>
      <c r="Z721" s="1" t="b">
        <f t="shared" si="17"/>
        <v>1</v>
      </c>
    </row>
    <row r="722" spans="1:26" ht="15" customHeight="1" x14ac:dyDescent="0.25">
      <c r="A722" s="421">
        <v>265065</v>
      </c>
      <c r="B722" s="419"/>
      <c r="C722" s="417" t="str">
        <f>J15</f>
        <v>biela lesk</v>
      </c>
      <c r="D722" s="421">
        <v>265065</v>
      </c>
      <c r="E722" s="419" t="str">
        <f>+VLOOKUP(A722,cennik!A:G,2,FALSE)</f>
        <v>SEVROLL 04379 Fox II úchytová lišta 2,7m biela lesk</v>
      </c>
      <c r="F722" s="419" t="str">
        <f>+VLOOKUP(A722,cennik!A:B,2,FALSE)</f>
        <v>SEVROLL 04379 Fox II úchytová lišta 2,7m biela lesk</v>
      </c>
      <c r="G722" s="417"/>
      <c r="H722" s="417"/>
      <c r="I722" s="417" t="str">
        <f>J15</f>
        <v>biela lesk</v>
      </c>
      <c r="Z722" s="1" t="b">
        <f t="shared" si="17"/>
        <v>1</v>
      </c>
    </row>
    <row r="723" spans="1:26" ht="15" customHeight="1" x14ac:dyDescent="0.25">
      <c r="A723" s="418">
        <v>395506</v>
      </c>
      <c r="B723" s="417"/>
      <c r="C723" s="417" t="str">
        <f>J16</f>
        <v>čierna lesk</v>
      </c>
      <c r="D723" s="418">
        <v>395506</v>
      </c>
      <c r="E723" s="419" t="str">
        <f>+VLOOKUP(A723,cennik!A:G,2,FALSE)</f>
        <v>SEVROLL 05154 Fox II úchytová lišta 2,7m čierna lesk</v>
      </c>
      <c r="F723" s="419" t="str">
        <f>+VLOOKUP(A723,cennik!A:B,2,FALSE)</f>
        <v>SEVROLL 05154 Fox II úchytová lišta 2,7m čierna lesk</v>
      </c>
      <c r="G723" s="417"/>
      <c r="H723" s="417"/>
      <c r="I723" s="417" t="str">
        <f>J16</f>
        <v>čierna lesk</v>
      </c>
      <c r="Z723" s="1" t="b">
        <f t="shared" si="17"/>
        <v>1</v>
      </c>
    </row>
    <row r="724" spans="1:26" ht="15" customHeight="1" x14ac:dyDescent="0.25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úch.lišta 2,7m čierna grafit</v>
      </c>
      <c r="F724" s="419" t="str">
        <f>+VLOOKUP(A724,cennik!A:B,2,FALSE)</f>
        <v>SEVROLL 06019 Fox II úch.lišta 2,7m čierna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25">
      <c r="A725" s="417">
        <v>425057</v>
      </c>
      <c r="B725" s="417"/>
      <c r="C725" s="417" t="str">
        <f>J17</f>
        <v>čierna mat</v>
      </c>
      <c r="D725" s="417">
        <v>425057</v>
      </c>
      <c r="E725" s="419" t="str">
        <f>+VLOOKUP(A725,cennik!A:G,2,FALSE)</f>
        <v>SEVROLL 05307 Fox II úchytová lišta 2,7m čierna mat</v>
      </c>
      <c r="F725" s="419" t="str">
        <f>+VLOOKUP(A725,cennik!A:B,2,FALSE)</f>
        <v>SEVROLL 05307 Fox II úchytová lišta 2,7m čierna mat</v>
      </c>
      <c r="G725" s="417"/>
      <c r="H725" s="417"/>
      <c r="I725" s="417" t="str">
        <f>J17</f>
        <v>čierna mat</v>
      </c>
      <c r="Z725" s="1" t="b">
        <f t="shared" si="17"/>
        <v>1</v>
      </c>
    </row>
    <row r="726" spans="1:26" ht="15" customHeight="1" x14ac:dyDescent="0.25">
      <c r="A726" s="417">
        <v>524826</v>
      </c>
      <c r="B726" s="417"/>
      <c r="C726" s="417" t="str">
        <f>J22</f>
        <v>čierna štrukturálna</v>
      </c>
      <c r="D726" s="417">
        <v>524826</v>
      </c>
      <c r="E726" s="419" t="str">
        <f>+VLOOKUP(A726,cennik!A:G,2,FALSE)</f>
        <v>SEVROLL 06126 Fox II úch.lišta 2,7m čierna štrukturálna</v>
      </c>
      <c r="F726" s="419" t="str">
        <f>+VLOOKUP(A726,cennik!A:B,2,FALSE)</f>
        <v>SEVROLL 06126 Fox II úch.lišta 2,7m čierna štrukturálna</v>
      </c>
      <c r="G726" s="417"/>
      <c r="H726" s="417"/>
      <c r="I726" s="417" t="str">
        <f>J22</f>
        <v>čierna štrukturálna</v>
      </c>
    </row>
    <row r="727" spans="1:26" ht="15" customHeight="1" x14ac:dyDescent="0.25">
      <c r="A727" s="417">
        <v>372604</v>
      </c>
      <c r="B727" s="441" t="s">
        <v>2626</v>
      </c>
      <c r="C727" s="417" t="str">
        <f>J4</f>
        <v xml:space="preserve">strieborná </v>
      </c>
      <c r="D727" s="417">
        <v>372604</v>
      </c>
      <c r="E727" s="419" t="str">
        <f>+VLOOKUP(A727,cennik!A:G,2,FALSE)</f>
        <v>SEVROLL 04906 Vitara úchytová lišta 2,7m strieborná</v>
      </c>
      <c r="F727" s="419" t="str">
        <f>+VLOOKUP(A727,cennik!A:B,2,FALSE)</f>
        <v>SEVROLL 04906 Vitara úchytová lišta 2,7m strieborná</v>
      </c>
      <c r="G727" s="417"/>
      <c r="H727" s="417"/>
      <c r="I727" s="417"/>
      <c r="Z727" s="1" t="b">
        <f t="shared" si="17"/>
        <v>1</v>
      </c>
    </row>
    <row r="728" spans="1:26" ht="15" customHeight="1" x14ac:dyDescent="0.25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úchytová lišta 2,7m oliva</v>
      </c>
      <c r="F728" s="419" t="str">
        <f>+VLOOKUP(A728,cennik!A:B,2,FALSE)</f>
        <v>SEVROLL 04905 Vitara úchytová lišta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25">
      <c r="A729" s="417">
        <v>489309</v>
      </c>
      <c r="B729" s="441" t="s">
        <v>2626</v>
      </c>
      <c r="C729" s="417" t="str">
        <f>J17</f>
        <v>čierna mat</v>
      </c>
      <c r="D729" s="417">
        <v>489309</v>
      </c>
      <c r="E729" s="419" t="str">
        <f>+VLOOKUP(A729,cennik!A:G,2,FALSE)</f>
        <v>SEVROLL 05982 Vitara úchytová lišta 2,7m čierna mat</v>
      </c>
      <c r="F729" s="419" t="str">
        <f>+VLOOKUP(A729,cennik!A:B,2,FALSE)</f>
        <v>SEVROLL 05982 Vitara úchytová lišta 2,7m čierna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25">
      <c r="A730" s="417">
        <v>372606</v>
      </c>
      <c r="B730" s="441" t="s">
        <v>2626</v>
      </c>
      <c r="C730" s="417" t="str">
        <f>J15</f>
        <v>biela lesk</v>
      </c>
      <c r="D730" s="417">
        <v>372606</v>
      </c>
      <c r="E730" s="419" t="str">
        <f>+VLOOKUP(A730,cennik!A:G,2,FALSE)</f>
        <v>SEVROLL 04909 Vitara úchytová lišta 2,7m biela lesk</v>
      </c>
      <c r="F730" s="419" t="str">
        <f>+VLOOKUP(A730,cennik!A:B,2,FALSE)</f>
        <v>SEVROLL 04909 Vitara úchytová lišta 2,7m biela lesk</v>
      </c>
      <c r="G730" s="417"/>
      <c r="H730" s="417"/>
      <c r="I730" s="417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 xml:space="preserve">strieborná </v>
      </c>
      <c r="D732" s="49">
        <v>245815</v>
      </c>
      <c r="E732" s="48" t="str">
        <f>+VLOOKUP(A732,cennik!A:G,2,FALSE)</f>
        <v>SEVROLL 04572 Focus II 18mm úchytová lišta 2,7m strieborná</v>
      </c>
      <c r="F732" s="48" t="str">
        <f>+VLOOKUP(A732,cennik!A:B,2,FALSE)</f>
        <v>SEVROLL 04572 Focus II 18mm úchytová lišta 2,7m strieborná</v>
      </c>
      <c r="I732" s="1" t="str">
        <f>J4</f>
        <v xml:space="preserve">strieborná 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čierna mat</v>
      </c>
      <c r="D733" s="49">
        <v>489301</v>
      </c>
      <c r="E733" s="48" t="str">
        <f>+VLOOKUP(A733,cennik!A:G,2,FALSE)</f>
        <v>SEVROLL 05903 Focus II 18mm úchytová lišta 2,7m čierna mat</v>
      </c>
      <c r="F733" s="48" t="str">
        <f>+VLOOKUP(A733,cennik!A:B,2,FALSE)</f>
        <v>SEVROLL 05903 Focus II 18mm úchytová lišta 2,7m čierna mat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zlatá/mosadz</v>
      </c>
      <c r="D734" s="49">
        <v>542589</v>
      </c>
      <c r="E734" s="48" t="str">
        <f>+VLOOKUP(A734,cennik!A:G,2,FALSE)</f>
        <v>SEVROLL 06818 Focus II 18mm úchytová lišta 2,7m zlatá/mosadz</v>
      </c>
      <c r="F734" s="48" t="str">
        <f>+VLOOKUP(A734,cennik!A:B,2,FALSE)</f>
        <v>SEVROLL 06818 Focus II 18mm úchytová lišta 2,7m zlatá/mosadz</v>
      </c>
      <c r="I734" s="1" t="str">
        <f>J5</f>
        <v>zlatá/mosadz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 xml:space="preserve">strieborná </v>
      </c>
      <c r="D736" s="49">
        <v>90106</v>
      </c>
      <c r="E736" s="48" t="str">
        <f>+VLOOKUP(A736,cennik!A:G,2,FALSE)</f>
        <v>SEVROLL 04535 Universal 18 úchytová lišta 2,7m strieborná</v>
      </c>
      <c r="F736" s="48" t="str">
        <f>+VLOOKUP(A736,cennik!A:B,2,FALSE)</f>
        <v>SEVROLL 04535 Universal 18 úchytová lišta 2,7m strieborná</v>
      </c>
      <c r="I736" s="1" t="str">
        <f>J4</f>
        <v xml:space="preserve">strieborná 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 xml:space="preserve">1700-strieborná </v>
      </c>
      <c r="D737" s="49">
        <v>98110</v>
      </c>
      <c r="E737" s="48" t="str">
        <f>+VLOOKUP(A737,cennik!A:G,2,FALSE)</f>
        <v>SEVROLL HOR. VEDENIE COMFORT 1,70 M STR.</v>
      </c>
      <c r="F737" s="48" t="str">
        <f>+VLOOKUP(A737,cennik!A:B,2,FALSE)</f>
        <v>SEVROLL HOR. VEDENIE COMFORT 1,70 M STR.</v>
      </c>
      <c r="H737" s="1" t="s">
        <v>464</v>
      </c>
      <c r="I737" s="1" t="str">
        <f>CONCATENATE(H737,"-",J4)</f>
        <v xml:space="preserve">1700-strieborná 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 xml:space="preserve">2350-strieborná </v>
      </c>
      <c r="D738" s="49">
        <v>227321</v>
      </c>
      <c r="E738" s="48" t="str">
        <f>+VLOOKUP(A738,cennik!A:G,2,FALSE)</f>
        <v>SEVROLL Comfort horné vedenie 2,35m strieborná</v>
      </c>
      <c r="F738" s="48" t="str">
        <f>+VLOOKUP(A738,cennik!A:B,2,FALSE)</f>
        <v>SEVROLL Comfort horné vedenie 2,35m strieborná</v>
      </c>
      <c r="H738" s="1" t="s">
        <v>465</v>
      </c>
      <c r="I738" s="1" t="str">
        <f>CONCATENATE(H738,"-",J4)</f>
        <v xml:space="preserve">2350-strieborná 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 xml:space="preserve">3000-strieborná </v>
      </c>
      <c r="D739" s="49">
        <v>227324</v>
      </c>
      <c r="E739" s="48" t="str">
        <f>+VLOOKUP(A739,cennik!A:G,2,FALSE)</f>
        <v>SEVROLL Comfort horné vedenie 3m strieborné</v>
      </c>
      <c r="F739" s="48" t="str">
        <f>+VLOOKUP(A739,cennik!A:B,2,FALSE)</f>
        <v>SEVROLL Comfort horné vedenie 3m strieborné</v>
      </c>
      <c r="H739" s="1" t="s">
        <v>466</v>
      </c>
      <c r="I739" s="1" t="str">
        <f>CONCATENATE(H739,"-",J4)</f>
        <v xml:space="preserve">3000-strieborná 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 xml:space="preserve">4050-strieborná </v>
      </c>
      <c r="D740" s="49">
        <v>98079</v>
      </c>
      <c r="E740" s="48" t="str">
        <f>+VLOOKUP(A740,cennik!A:G,2,FALSE)</f>
        <v>SEVROLL -COMFORT HORNÉ VEDENI 4,05M STR</v>
      </c>
      <c r="F740" s="48" t="str">
        <f>+VLOOKUP(A740,cennik!A:B,2,FALSE)</f>
        <v>SEVROLL -COMFORT HORNÉ VEDENI 4,05M STR</v>
      </c>
      <c r="H740" s="1" t="s">
        <v>467</v>
      </c>
      <c r="I740" s="1" t="str">
        <f>CONCATENATE(H740,"-",J4)</f>
        <v xml:space="preserve">4050-strieborná 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 xml:space="preserve">6000-strieborná </v>
      </c>
      <c r="D741" s="49">
        <v>227196</v>
      </c>
      <c r="E741" s="48" t="str">
        <f>+VLOOKUP(A741,cennik!A:G,2,FALSE)</f>
        <v>SEVROLL Comfort horné vedenie 6m strieborné</v>
      </c>
      <c r="F741" s="48" t="str">
        <f>+VLOOKUP(A741,cennik!A:B,2,FALSE)</f>
        <v>SEVROLL Comfort horné vedenie 6m strieborné</v>
      </c>
      <c r="H741" s="144" t="s">
        <v>536</v>
      </c>
      <c r="I741" s="1" t="str">
        <f>CONCATENATE(H741,"-",J4)</f>
        <v xml:space="preserve">6000-strieborná 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horné vedenie 1,7m oliva</v>
      </c>
      <c r="F742" s="48" t="str">
        <f>+VLOOKUP(A742,cennik!A:B,2,FALSE)</f>
        <v>SEVROLL Comfort horné vedenie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HOR.VEDENIE COMFORT 2,35 M OLIVA</v>
      </c>
      <c r="F743" s="48" t="str">
        <f>+VLOOKUP(A743,cennik!A:B,2,FALSE)</f>
        <v>SEVROLL HOR.VEDENIE COMFORT 2,35 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HOR.VEDENIE COMFORT 3 M OLIVA</v>
      </c>
      <c r="F744" s="48" t="str">
        <f>+VLOOKUP(A744,cennik!A:B,2,FALSE)</f>
        <v>SEVROLL HOR.VEDENIE COMFORT 3 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HOR.VEDENIE COMFORT 4,05 M OLIVA</v>
      </c>
      <c r="F745" s="48" t="str">
        <f>+VLOOKUP(A745,cennik!A:B,2,FALSE)</f>
        <v>SEVROLL HOR.VEDENIE COMFORT 4,05 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horné vedenie 6m oliva</v>
      </c>
      <c r="F746" s="48" t="str">
        <f>+VLOOKUP(A746,cennik!A:B,2,FALSE)</f>
        <v>SEVROLL Comfort horné vedenie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 xml:space="preserve">1700-strieborná </v>
      </c>
      <c r="D747" s="49">
        <v>163106</v>
      </c>
      <c r="E747" s="48" t="str">
        <f>+VLOOKUP(A747,cennik!A:G,2,FALSE)</f>
        <v>SEVROLL 02849 Doubler II spodné vedenie 1,7m strieborná</v>
      </c>
      <c r="F747" s="48" t="str">
        <f>+VLOOKUP(A747,cennik!A:B,2,FALSE)</f>
        <v>SEVROLL 02849 Doubler II spodné vedenie 1,7m strieborná</v>
      </c>
      <c r="H747" s="1" t="s">
        <v>464</v>
      </c>
      <c r="I747" s="1" t="str">
        <f>CONCATENATE(H747,"-",J4)</f>
        <v xml:space="preserve">1700-strieborná 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 xml:space="preserve">2350-strieborná </v>
      </c>
      <c r="D748" s="49">
        <v>163107</v>
      </c>
      <c r="E748" s="48" t="str">
        <f>+VLOOKUP(A748,cennik!A:G,2,FALSE)</f>
        <v>SEVROLL Doubler II spodné vedenie 2,35m str.</v>
      </c>
      <c r="F748" s="48" t="str">
        <f>+VLOOKUP(A748,cennik!A:B,2,FALSE)</f>
        <v>SEVROLL Doubler II spodné vedenie 2,35m str.</v>
      </c>
      <c r="H748" s="1" t="s">
        <v>465</v>
      </c>
      <c r="I748" s="1" t="str">
        <f>CONCATENATE(H748,"-",J4)</f>
        <v xml:space="preserve">2350-strieborná 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 xml:space="preserve">3000-strieborná </v>
      </c>
      <c r="D749" s="49">
        <v>163108</v>
      </c>
      <c r="E749" s="48" t="str">
        <f>+VLOOKUP(A749,cennik!A:G,2,FALSE)</f>
        <v>SEVROLL Doubler II spodné vedenie 3m str.</v>
      </c>
      <c r="F749" s="48" t="str">
        <f>+VLOOKUP(A749,cennik!A:B,2,FALSE)</f>
        <v>SEVROLL Doubler II spodné vedenie 3m str.</v>
      </c>
      <c r="H749" s="1" t="s">
        <v>466</v>
      </c>
      <c r="I749" s="1" t="str">
        <f>CONCATENATE(H749,"-",J4)</f>
        <v xml:space="preserve">3000-strieborná 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 xml:space="preserve">4050-strieborná </v>
      </c>
      <c r="D750" s="49">
        <v>98107</v>
      </c>
      <c r="E750" s="48" t="str">
        <f>+VLOOKUP(A750,cennik!A:G,2,FALSE)</f>
        <v>SEVROLL Doubler ll spodné vedenie 4,05m strieborná</v>
      </c>
      <c r="F750" s="48" t="str">
        <f>+VLOOKUP(A750,cennik!A:B,2,FALSE)</f>
        <v>SEVROLL Doubler ll spodné vedenie 4,05m strieborná</v>
      </c>
      <c r="H750" s="1" t="s">
        <v>467</v>
      </c>
      <c r="I750" s="1" t="str">
        <f>CONCATENATE(H750,"-",J4)</f>
        <v xml:space="preserve">4050-strieborná 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 xml:space="preserve">6000-strieborná </v>
      </c>
      <c r="D751" s="49">
        <v>163110</v>
      </c>
      <c r="E751" s="48" t="str">
        <f>+VLOOKUP(A751,cennik!A:G,2,FALSE)</f>
        <v>SEVROLL 02853 Doubler II spodné vedenie 6m strieborná</v>
      </c>
      <c r="F751" s="48" t="str">
        <f>+VLOOKUP(A751,cennik!A:B,2,FALSE)</f>
        <v>SEVROLL 02853 Doubler II spodné vedenie 6m strieborná</v>
      </c>
      <c r="H751" s="144" t="s">
        <v>536</v>
      </c>
      <c r="I751" s="1" t="str">
        <f>CONCATENATE(H751,"-",J4)</f>
        <v xml:space="preserve">6000-strieborná 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spodné vedenie 1,7m oliva</v>
      </c>
      <c r="F752" s="48" t="str">
        <f>+VLOOKUP(A752,cennik!A:B,2,FALSE)</f>
        <v>SEVROLL 02844 Doubler II spodné vedenie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spodné vedenie 2,35m oliva</v>
      </c>
      <c r="F753" s="48" t="str">
        <f>+VLOOKUP(A753,cennik!A:B,2,FALSE)</f>
        <v>SEVROLL 02845 Doubler II spodné vedenie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spodné vedenie 3m oliva</v>
      </c>
      <c r="F754" s="48" t="str">
        <f>+VLOOKUP(A754,cennik!A:B,2,FALSE)</f>
        <v>SEVROLL 02846 Doubler II spodné vedenie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spodné vedenie 4,05m oliva</v>
      </c>
      <c r="F755" s="48" t="str">
        <f>+VLOOKUP(A755,cennik!A:B,2,FALSE)</f>
        <v>SEVROLL 02847 Doubler II spodné vedenie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spodné vedenie 6m oliva</v>
      </c>
      <c r="F756" s="48" t="str">
        <f>+VLOOKUP(A756,cennik!A:B,2,FALSE)</f>
        <v>SEVROLL 02848 Doubler II spodné vedenie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 xml:space="preserve">1700-strieborná </v>
      </c>
      <c r="D757" s="49">
        <v>163122</v>
      </c>
      <c r="E757" s="48" t="str">
        <f>+VLOOKUP(A757,cennik!A:G,2,FALSE)</f>
        <v>SEVROLL 02864 Doubler II maska 1,7m strieborná</v>
      </c>
      <c r="F757" s="48" t="str">
        <f>+VLOOKUP(A757,cennik!A:B,2,FALSE)</f>
        <v>SEVROLL 02864 Doubler II maska 1,7m strieborná</v>
      </c>
      <c r="H757" s="1" t="s">
        <v>464</v>
      </c>
      <c r="I757" s="1" t="str">
        <f>CONCATENATE(H757,"-",J4)</f>
        <v xml:space="preserve">1700-strieborná 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 xml:space="preserve">2350-strieborná </v>
      </c>
      <c r="D758" s="49">
        <v>163123</v>
      </c>
      <c r="E758" s="48" t="str">
        <f>+VLOOKUP(A758,cennik!A:G,2,FALSE)</f>
        <v>SEVROLL Doubler II maska 2,35m stieborná</v>
      </c>
      <c r="F758" s="48" t="str">
        <f>+VLOOKUP(A758,cennik!A:B,2,FALSE)</f>
        <v>SEVROLL Doubler II maska 2,35m stieborná</v>
      </c>
      <c r="H758" s="1" t="s">
        <v>465</v>
      </c>
      <c r="I758" s="1" t="str">
        <f>CONCATENATE(H758,"-",J4)</f>
        <v xml:space="preserve">2350-strieborná 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 xml:space="preserve">3000-strieborná </v>
      </c>
      <c r="D759" s="49">
        <v>163125</v>
      </c>
      <c r="E759" s="48" t="str">
        <f>+VLOOKUP(A759,cennik!A:G,2,FALSE)</f>
        <v>SEVROLL 163125 Doubler II maska 3m strieborná</v>
      </c>
      <c r="F759" s="48" t="str">
        <f>+VLOOKUP(A759,cennik!A:B,2,FALSE)</f>
        <v>SEVROLL 163125 Doubler II maska 3m strieborná</v>
      </c>
      <c r="H759" s="1" t="s">
        <v>466</v>
      </c>
      <c r="I759" s="1" t="str">
        <f>CONCATENATE(H759,"-",J4)</f>
        <v xml:space="preserve">3000-strieborná 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 xml:space="preserve">4050-strieborná </v>
      </c>
      <c r="D760" s="49">
        <v>162670</v>
      </c>
      <c r="E760" s="48" t="str">
        <f>+VLOOKUP(A760,cennik!A:G,2,FALSE)</f>
        <v>SEVROLL MASKA DOUBLER II 4,05 M striebor</v>
      </c>
      <c r="F760" s="48" t="str">
        <f>+VLOOKUP(A760,cennik!A:B,2,FALSE)</f>
        <v>SEVROLL MASKA DOUBLER II 4,05 M striebor</v>
      </c>
      <c r="H760" s="1" t="s">
        <v>467</v>
      </c>
      <c r="I760" s="1" t="str">
        <f>CONCATENATE(H760,"-",J4)</f>
        <v xml:space="preserve">4050-strieborná 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 xml:space="preserve">6000-strieborná </v>
      </c>
      <c r="D761" s="49">
        <v>163128</v>
      </c>
      <c r="E761" s="48" t="str">
        <f>+VLOOKUP(A761,cennik!A:G,2,FALSE)</f>
        <v>SEVROLL 02868 Doubler II maska 6m strieborná</v>
      </c>
      <c r="F761" s="48" t="str">
        <f>+VLOOKUP(A761,cennik!A:B,2,FALSE)</f>
        <v>SEVROLL 02868 Doubler II maska 6m strieborná</v>
      </c>
      <c r="H761" s="144" t="s">
        <v>536</v>
      </c>
      <c r="I761" s="1" t="str">
        <f>CONCATENATE(H761,"-",J4)</f>
        <v xml:space="preserve">6000-strieborná 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 xml:space="preserve">1700-strieborná </v>
      </c>
      <c r="D767" s="49">
        <v>89106</v>
      </c>
      <c r="E767" s="48" t="str">
        <f>+VLOOKUP(A767,cennik!A:G,2,FALSE)</f>
        <v>SEVROLL 01023 Gemini horné vedenie 1,7m strieborná</v>
      </c>
      <c r="F767" s="48" t="str">
        <f>+VLOOKUP(A767,cennik!A:B,2,FALSE)</f>
        <v>SEVROLL 01023 Gemini horné vedenie 1,7m strieborná</v>
      </c>
      <c r="H767" s="1">
        <v>1700</v>
      </c>
      <c r="I767" s="1" t="str">
        <f>CONCATENATE(H767,"-",J4)</f>
        <v xml:space="preserve">1700-strieborná 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 xml:space="preserve">2350-strieborná </v>
      </c>
      <c r="D768" s="49">
        <v>89109</v>
      </c>
      <c r="E768" s="48" t="str">
        <f>+VLOOKUP(A768,cennik!A:G,2,FALSE)</f>
        <v>SEVROLL 01025 Gemini horné vedenie 2,35m strieborná</v>
      </c>
      <c r="F768" s="48" t="str">
        <f>+VLOOKUP(A768,cennik!A:B,2,FALSE)</f>
        <v>SEVROLL 01025 Gemini horné vedenie 2,35m strieborná</v>
      </c>
      <c r="H768" s="1">
        <v>2350</v>
      </c>
      <c r="I768" s="1" t="str">
        <f>CONCATENATE(H768,"-",J4)</f>
        <v xml:space="preserve">2350-strieborná 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 xml:space="preserve">3000-strieborná </v>
      </c>
      <c r="D769" s="49">
        <v>89112</v>
      </c>
      <c r="E769" s="48" t="str">
        <f>+VLOOKUP(A769,cennik!A:G,2,FALSE)</f>
        <v>SEVROLL 01462 Gemini horné vedenie 3m strieborná</v>
      </c>
      <c r="F769" s="48" t="str">
        <f>+VLOOKUP(A769,cennik!A:B,2,FALSE)</f>
        <v>SEVROLL 01462 Gemini horné vedenie 3m strieborná</v>
      </c>
      <c r="H769" s="1">
        <v>3000</v>
      </c>
      <c r="I769" s="1" t="str">
        <f>CONCATENATE(H769,"-",J4)</f>
        <v xml:space="preserve">3000-strieborná 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 xml:space="preserve">4050-strieborná </v>
      </c>
      <c r="D770" s="49">
        <v>89115</v>
      </c>
      <c r="E770" s="48" t="str">
        <f>+VLOOKUP(A770,cennik!A:G,2,FALSE)</f>
        <v>SEVROLL 01469 Gemini horné vedenie 4,05m strieborná</v>
      </c>
      <c r="F770" s="48" t="str">
        <f>+VLOOKUP(A770,cennik!A:B,2,FALSE)</f>
        <v>SEVROLL 01469 Gemini horné vedenie 4,05m strieborná</v>
      </c>
      <c r="H770" s="1">
        <v>4050</v>
      </c>
      <c r="I770" s="1" t="str">
        <f>CONCATENATE(H770,"-",J4)</f>
        <v xml:space="preserve">4050-strieborná 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 xml:space="preserve">6000-strieborná </v>
      </c>
      <c r="D771" s="49">
        <v>134933</v>
      </c>
      <c r="E771" s="48" t="str">
        <f>+VLOOKUP(A771,cennik!A:G,2,FALSE)</f>
        <v>SEVROLL 01391 Gemini horné vedenie 6m strieborná</v>
      </c>
      <c r="F771" s="48" t="str">
        <f>+VLOOKUP(A771,cennik!A:B,2,FALSE)</f>
        <v>SEVROLL 01391 Gemini horné vedenie 6m strieborná</v>
      </c>
      <c r="H771" s="164">
        <v>6000</v>
      </c>
      <c r="I771" s="1" t="str">
        <f>CONCATENATE(H771,"-",J4)</f>
        <v xml:space="preserve">6000-strieborná 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 xml:space="preserve">1700-strieborná </v>
      </c>
      <c r="D772" s="49">
        <v>84385</v>
      </c>
      <c r="E772" s="48" t="str">
        <f>+VLOOKUP(A772,cennik!A:G,2,FALSE)</f>
        <v>SEVROLL 04279 Elegant II spodné vedenie  1,7m strieborná</v>
      </c>
      <c r="F772" s="48" t="str">
        <f>+VLOOKUP(A772,cennik!A:B,2,FALSE)</f>
        <v>SEVROLL 04279 Elegant II spodné vedenie  1,7m strieborná</v>
      </c>
      <c r="H772" s="1">
        <v>1700</v>
      </c>
      <c r="I772" s="1" t="str">
        <f>CONCATENATE(H772,"-",J4)</f>
        <v xml:space="preserve">1700-strieborná 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 xml:space="preserve">2350-strieborná </v>
      </c>
      <c r="D773" s="49">
        <v>84388</v>
      </c>
      <c r="E773" s="48" t="str">
        <f>+VLOOKUP(A773,cennik!A:G,2,FALSE)</f>
        <v>SEVROLL 04280 Elegant II spodné vedenie  2,35m strieborná</v>
      </c>
      <c r="F773" s="48" t="str">
        <f>+VLOOKUP(A773,cennik!A:B,2,FALSE)</f>
        <v>SEVROLL 04280 Elegant II spodné vedenie  2,35m strieborná</v>
      </c>
      <c r="H773" s="1">
        <v>2350</v>
      </c>
      <c r="I773" s="1" t="str">
        <f>CONCATENATE(H773,"-",J4)</f>
        <v xml:space="preserve">2350-strieborná 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 xml:space="preserve">3000-strieborná </v>
      </c>
      <c r="D774" s="49">
        <v>84391</v>
      </c>
      <c r="E774" s="48" t="str">
        <f>+VLOOKUP(A774,cennik!A:G,2,FALSE)</f>
        <v>SEVROLL 04281 Elegant II spodné vedenie  3m strieborná</v>
      </c>
      <c r="F774" s="48" t="str">
        <f>+VLOOKUP(A774,cennik!A:B,2,FALSE)</f>
        <v>SEVROLL 04281 Elegant II spodné vedenie  3m strieborná</v>
      </c>
      <c r="H774" s="1">
        <v>3000</v>
      </c>
      <c r="I774" s="1" t="str">
        <f>CONCATENATE(H774,"-",J4)</f>
        <v xml:space="preserve">3000-strieborná 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 xml:space="preserve">4050-strieborná </v>
      </c>
      <c r="D775" s="49">
        <v>84394</v>
      </c>
      <c r="E775" s="48" t="str">
        <f>+VLOOKUP(A775,cennik!A:G,2,FALSE)</f>
        <v>SEVROLL 04282 Elegant II spodné vedenie  4,05m strieborná</v>
      </c>
      <c r="F775" s="48" t="str">
        <f>+VLOOKUP(A775,cennik!A:B,2,FALSE)</f>
        <v>SEVROLL 04282 Elegant II spodné vedenie  4,05m strieborná</v>
      </c>
      <c r="H775" s="1">
        <v>4050</v>
      </c>
      <c r="I775" s="1" t="str">
        <f>CONCATENATE(H775,"-",J4)</f>
        <v xml:space="preserve">4050-strieborná 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 xml:space="preserve">6000-strieborná </v>
      </c>
      <c r="D776" s="49">
        <v>350687</v>
      </c>
      <c r="E776" s="48" t="str">
        <f>+VLOOKUP(A776,cennik!A:G,2,FALSE)</f>
        <v>SEVROLL 04284 Elegant II spodné vedenie 6m strieborná</v>
      </c>
      <c r="F776" s="48" t="str">
        <f>+VLOOKUP(A776,cennik!A:B,2,FALSE)</f>
        <v>SEVROLL 04284 Elegant II spodné vedenie 6m strieborná</v>
      </c>
      <c r="H776" s="164">
        <v>6000</v>
      </c>
      <c r="I776" s="1" t="str">
        <f>CONCATENATE(H776,"-",J4)</f>
        <v xml:space="preserve">6000-strieborná 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 xml:space="preserve">1700-strieborná </v>
      </c>
      <c r="D777" s="49">
        <v>496366</v>
      </c>
      <c r="E777" s="48" t="str">
        <f>+VLOOKUP(A777,cennik!A:G,2,FALSE)</f>
        <v>SEVROLL 05792 GM 18 vodiaca lišta 1,7m strieborná</v>
      </c>
      <c r="F777" s="48" t="str">
        <f>+VLOOKUP(A777,cennik!A:B,2,FALSE)</f>
        <v>SEVROLL 05792 GM 18 vodiaca lišta 1,7m strieborná</v>
      </c>
      <c r="H777" s="1">
        <v>1700</v>
      </c>
      <c r="I777" s="1" t="str">
        <f>CONCATENATE(H777,"-",J4)</f>
        <v xml:space="preserve">1700-strieborná 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 xml:space="preserve">2350-strieborná </v>
      </c>
      <c r="D778" s="49">
        <v>496367</v>
      </c>
      <c r="E778" s="48" t="str">
        <f>+VLOOKUP(A778,cennik!A:G,2,FALSE)</f>
        <v>SEVROLL 05793 GM 18 vod. Lišta 2,35m strieborná</v>
      </c>
      <c r="F778" s="48" t="str">
        <f>+VLOOKUP(A778,cennik!A:B,2,FALSE)</f>
        <v>SEVROLL 05793 GM 18 vod. Lišta 2,35m strieborná</v>
      </c>
      <c r="H778" s="1">
        <v>2350</v>
      </c>
      <c r="I778" s="1" t="str">
        <f>CONCATENATE(H778,"-",J4)</f>
        <v xml:space="preserve">2350-strieborná 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vodiaca lišta 1,7m oliva</v>
      </c>
      <c r="F779" s="48" t="str">
        <f>+VLOOKUP(A779,cennik!A:B,2,FALSE)</f>
        <v>SEVROLL 05795 GM 18 vodiaca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25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vodiaca lišta 2,35m oliva</v>
      </c>
      <c r="F780" s="48" t="str">
        <f>+VLOOKUP(A780,cennik!A:B,2,FALSE)</f>
        <v>SEVROLL 05796 GM 18 vodiaca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25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vodiaca lišta 3m oliva</v>
      </c>
      <c r="F781" s="48" t="str">
        <f>+VLOOKUP(A781,cennik!A:B,2,FALSE)</f>
        <v>SEVROLL 05797 GM 18 vodiaca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1700-čierna mat</v>
      </c>
      <c r="D782" s="49">
        <v>496974</v>
      </c>
      <c r="E782" s="48" t="str">
        <f>+VLOOKUP(A782,cennik!A:G,2,FALSE)</f>
        <v>SEVROLL 05918 GM 18 vodiaca lišta 1,7m čierna mat</v>
      </c>
      <c r="F782" s="48" t="str">
        <f>+VLOOKUP(A782,cennik!A:B,2,FALSE)</f>
        <v>SEVROLL 05918 GM 18 vodiaca lišta 1,7m čierna mat</v>
      </c>
      <c r="H782" s="1">
        <v>1700</v>
      </c>
      <c r="I782" s="1" t="str">
        <f>CONCATENATE(H782,"-",J17)</f>
        <v>1700-čierna mat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2350-čierna mat</v>
      </c>
      <c r="D783" s="49">
        <v>496977</v>
      </c>
      <c r="E783" s="48" t="str">
        <f>+VLOOKUP(A783,cennik!A:G,2,FALSE)</f>
        <v>SEVROLL 05919 GM 18 vodiaca lišta 2,35m čierna mat</v>
      </c>
      <c r="F783" s="48" t="str">
        <f>+VLOOKUP(A783,cennik!A:B,2,FALSE)</f>
        <v>SEVROLL 05919 GM 18 vodiaca lišta 2,35m čierna mat</v>
      </c>
      <c r="H783" s="1">
        <v>2350</v>
      </c>
      <c r="I783" s="1" t="str">
        <f>CONCATENATE(H783,"-",J17)</f>
        <v>2350-čierna mat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3000-čierna mat</v>
      </c>
      <c r="D784" s="49">
        <v>496979</v>
      </c>
      <c r="E784" s="48" t="str">
        <f>+VLOOKUP(A784,cennik!A:G,2,FALSE)</f>
        <v>SEVROLL 05920 GM 18 vodiaca lišta 3m čierna mat</v>
      </c>
      <c r="F784" s="48" t="str">
        <f>+VLOOKUP(A784,cennik!A:B,2,FALSE)</f>
        <v>SEVROLL 05920 GM 18 vodiaca lišta 3m čierna mat</v>
      </c>
      <c r="H784" s="1">
        <v>3000</v>
      </c>
      <c r="I784" s="1" t="str">
        <f>CONCATENATE(H784,"-",J17)</f>
        <v>3000-čierna mat</v>
      </c>
    </row>
    <row r="785" spans="1:26" ht="15" customHeight="1" x14ac:dyDescent="0.25">
      <c r="A785" s="49">
        <v>496368</v>
      </c>
      <c r="B785" s="48"/>
      <c r="C785" s="1" t="str">
        <f>CONCATENATE(H785,"-",J4)</f>
        <v xml:space="preserve">3000-strieborná </v>
      </c>
      <c r="D785" s="49">
        <v>496368</v>
      </c>
      <c r="E785" s="48" t="str">
        <f>+VLOOKUP(A785,cennik!A:G,2,FALSE)</f>
        <v>SEVROLL 05794 GM 18 VOD.LIŠTA 3 M STRIEBORNA</v>
      </c>
      <c r="F785" s="48" t="str">
        <f>+VLOOKUP(A785,cennik!A:B,2,FALSE)</f>
        <v>SEVROLL 05794 GM 18 VOD.LIŠTA 3 M STRIEBORNA</v>
      </c>
      <c r="H785" s="1">
        <v>3000</v>
      </c>
      <c r="I785" s="1" t="str">
        <f>CONCATENATE(H785,"-",J4)</f>
        <v xml:space="preserve">3000-strieborná 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 xml:space="preserve">4300-strieborná 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 xml:space="preserve">4300-strieborná 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 xml:space="preserve">6000-strieborná 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 xml:space="preserve">6000-strieborná 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 xml:space="preserve">1700-strieborná </v>
      </c>
      <c r="D788" s="49">
        <v>318657</v>
      </c>
      <c r="E788" s="48" t="str">
        <f>+VLOOKUP(A788,cennik!A:G,2,FALSE)</f>
        <v>SEVROLL 04302 maska Elegant II 1,7m strieborná</v>
      </c>
      <c r="F788" s="48" t="str">
        <f>+VLOOKUP(A788,cennik!A:B,2,FALSE)</f>
        <v>SEVROLL 04302 maska Elegant II 1,7m strieborná</v>
      </c>
      <c r="H788" s="1">
        <v>1700</v>
      </c>
      <c r="I788" s="1" t="str">
        <f>CONCATENATE(H788,"-",J4)</f>
        <v xml:space="preserve">1700-strieborná 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 xml:space="preserve">2350-strieborná </v>
      </c>
      <c r="D789" s="49">
        <v>318660</v>
      </c>
      <c r="E789" s="48" t="str">
        <f>+VLOOKUP(A789,cennik!A:G,2,FALSE)</f>
        <v>SEVROLL 04303 maska Elegant II 2,35m strieborná</v>
      </c>
      <c r="F789" s="48" t="str">
        <f>+VLOOKUP(A789,cennik!A:B,2,FALSE)</f>
        <v>SEVROLL 04303 maska Elegant II 2,35m strieborná</v>
      </c>
      <c r="H789" s="1">
        <v>2350</v>
      </c>
      <c r="I789" s="1" t="str">
        <f>CONCATENATE(H789,"-",J4)</f>
        <v xml:space="preserve">2350-strieborná 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 xml:space="preserve">3000-strieborná </v>
      </c>
      <c r="D790" s="49">
        <v>345408</v>
      </c>
      <c r="E790" s="48" t="str">
        <f>+VLOOKUP(A790,cennik!A:G,2,FALSE)</f>
        <v>SEVROLL 04304 maska Elegant II 3m strieborná</v>
      </c>
      <c r="F790" s="48" t="str">
        <f>+VLOOKUP(A790,cennik!A:B,2,FALSE)</f>
        <v>SEVROLL 04304 maska Elegant II 3m strieborná</v>
      </c>
      <c r="H790" s="1">
        <v>3000</v>
      </c>
      <c r="I790" s="1" t="str">
        <f>CONCATENATE(H790,"-",J4)</f>
        <v xml:space="preserve">3000-strieborná 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 xml:space="preserve">4050-strieborná </v>
      </c>
      <c r="D791" s="49">
        <v>345776</v>
      </c>
      <c r="E791" s="48" t="str">
        <f>+VLOOKUP(A791,cennik!A:G,2,FALSE)</f>
        <v>SEVROLL 04305 maska Elegant II 4,05m strieborná</v>
      </c>
      <c r="F791" s="48" t="str">
        <f>+VLOOKUP(A791,cennik!A:B,2,FALSE)</f>
        <v>SEVROLL 04305 maska Elegant II 4,05m strieborná</v>
      </c>
      <c r="H791" s="1">
        <v>4050</v>
      </c>
      <c r="I791" s="1" t="str">
        <f>CONCATENATE(H791,"-",J4)</f>
        <v xml:space="preserve">4050-strieborná 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 xml:space="preserve">6000-strieborná </v>
      </c>
      <c r="D792" s="49">
        <v>346118</v>
      </c>
      <c r="E792" s="48" t="str">
        <f>+VLOOKUP(A792,cennik!A:G,2,FALSE)</f>
        <v>SEVROLL 04307 maska Elegant II 6m strieborná</v>
      </c>
      <c r="F792" s="48" t="str">
        <f>+VLOOKUP(A792,cennik!A:B,2,FALSE)</f>
        <v>SEVROLL 04307 maska Elegant II 6m strieborná</v>
      </c>
      <c r="H792" s="165">
        <v>6000</v>
      </c>
      <c r="I792" s="1" t="str">
        <f>CONCATENATE(H792,"-",J4)</f>
        <v xml:space="preserve">6000-strieborná 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 xml:space="preserve">1700-strieborná </v>
      </c>
      <c r="D793" s="49">
        <v>496369</v>
      </c>
      <c r="E793" s="48" t="str">
        <f>+VLOOKUP(A793,cennik!A:G,2,FALSE)</f>
        <v>SEVROLL 05798 GM 18 spodná krycia lišta 1,7m 18mm strieborná</v>
      </c>
      <c r="F793" s="48" t="str">
        <f>+VLOOKUP(A793,cennik!A:B,2,FALSE)</f>
        <v>SEVROLL 05798 GM 18 spodná krycia lišta 1,7m 18mm strieborná</v>
      </c>
      <c r="H793" s="1">
        <v>1700</v>
      </c>
      <c r="I793" s="1" t="str">
        <f>CONCATENATE(H793,"-",J4)</f>
        <v xml:space="preserve">1700-strieborná 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 xml:space="preserve">2350-strieborná </v>
      </c>
      <c r="D794" s="49">
        <v>496370</v>
      </c>
      <c r="E794" s="48" t="str">
        <f>+VLOOKUP(A794,cennik!A:G,2,FALSE)</f>
        <v>SEVROLL 05799 GM 18 spod.krycia lišta 2,35m 18mm strieborná</v>
      </c>
      <c r="F794" s="48" t="str">
        <f>+VLOOKUP(A794,cennik!A:B,2,FALSE)</f>
        <v>SEVROLL 05799 GM 18 spod.krycia lišta 2,35m 18mm strieborná</v>
      </c>
      <c r="H794" s="1">
        <v>2350</v>
      </c>
      <c r="I794" s="1" t="str">
        <f>CONCATENATE(H794,"-",J4)</f>
        <v xml:space="preserve">2350-strieborná 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spodná krycia lišta 1,7m 18mm oliva</v>
      </c>
      <c r="F795" s="48" t="str">
        <f>+VLOOKUP(A795,cennik!A:B,2,FALSE)</f>
        <v>SEVROLL 05801 GM 18 spodná krycia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25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spodná krycí lišta 2,35m 18mm</v>
      </c>
      <c r="F796" s="48" t="str">
        <f>+VLOOKUP(A796,cennik!A:B,2,FALSE)</f>
        <v>SEVROLL 05913 GM 18 spodná krycí lišta 2,35m 18mm</v>
      </c>
      <c r="H796" s="1">
        <v>2350</v>
      </c>
      <c r="I796" s="1" t="str">
        <f>CONCATENATE(H796,"-",J6)</f>
        <v>2350-oliva</v>
      </c>
    </row>
    <row r="797" spans="1:26" ht="15" customHeight="1" x14ac:dyDescent="0.25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spodná krycia lišta 3m 18mm oliva</v>
      </c>
      <c r="F797" s="48" t="str">
        <f>+VLOOKUP(A797,cennik!A:B,2,FALSE)</f>
        <v>SEVROLL 05803 GM 18 spodná krycia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1700-čierna mat</v>
      </c>
      <c r="D798" s="49">
        <v>496952</v>
      </c>
      <c r="E798" s="48" t="str">
        <f>+VLOOKUP(A798,cennik!A:G,2,FALSE)</f>
        <v>SEVROLL 05912 GM 18 spodná krycia lišta 1,7m 18mm čierna mat</v>
      </c>
      <c r="F798" s="48" t="str">
        <f>+VLOOKUP(A798,cennik!A:B,2,FALSE)</f>
        <v>SEVROLL 05912 GM 18 spodná krycia lišta 1,7m 18mm čierna mat</v>
      </c>
      <c r="H798" s="1">
        <v>1700</v>
      </c>
      <c r="I798" s="1" t="str">
        <f>CONCATENATE(H798,"-",J17)</f>
        <v>1700-čierna mat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2350-čierna mat</v>
      </c>
      <c r="D799" s="49">
        <v>496955</v>
      </c>
      <c r="E799" s="48" t="str">
        <f>+VLOOKUP(A799,cennik!A:G,2,FALSE)</f>
        <v>SEVROLL 05913 GM 18 spodná krycí lišta 2,35m 18mm čierna mat</v>
      </c>
      <c r="F799" s="48" t="str">
        <f>+VLOOKUP(A799,cennik!A:B,2,FALSE)</f>
        <v>SEVROLL 05913 GM 18 spodná krycí lišta 2,35m 18mm čierna mat</v>
      </c>
      <c r="H799" s="1">
        <v>2350</v>
      </c>
      <c r="I799" s="1" t="str">
        <f>CONCATENATE(H799,"-",J17)</f>
        <v>2350-čierna mat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3000-čierna mat</v>
      </c>
      <c r="D800" s="49">
        <v>496957</v>
      </c>
      <c r="E800" s="48" t="str">
        <f>+VLOOKUP(A800,cennik!A:G,2,FALSE)</f>
        <v>SEVROLL 05803 GM 18 spodná krycia lišta 3m 18mm čierna mat</v>
      </c>
      <c r="F800" s="48" t="str">
        <f>+VLOOKUP(A800,cennik!A:B,2,FALSE)</f>
        <v>SEVROLL 05803 GM 18 spodná krycia lišta 3m 18mm čierna mat</v>
      </c>
      <c r="H800" s="1">
        <v>3000</v>
      </c>
      <c r="I800" s="1" t="str">
        <f>CONCATENATE(H800,"-",J17)</f>
        <v>3000-čierna mat</v>
      </c>
    </row>
    <row r="801" spans="1:26" ht="15" customHeight="1" x14ac:dyDescent="0.25">
      <c r="A801" s="49">
        <v>496371</v>
      </c>
      <c r="B801" s="48"/>
      <c r="C801" s="1" t="str">
        <f>CONCATENATE(H801,"-",J4)</f>
        <v xml:space="preserve">3000-strieborná </v>
      </c>
      <c r="D801" s="49">
        <v>496371</v>
      </c>
      <c r="E801" s="48" t="str">
        <f>+VLOOKUP(A801,cennik!A:G,2,FALSE)</f>
        <v>SEVROLL 05800 GM 18 spod.krycia lišta 3m 18mm strieborná</v>
      </c>
      <c r="F801" s="48" t="str">
        <f>+VLOOKUP(A801,cennik!A:B,2,FALSE)</f>
        <v>SEVROLL 05800 GM 18 spod.krycia lišta 3m 18mm strieborná</v>
      </c>
      <c r="H801" s="1">
        <v>3000</v>
      </c>
      <c r="I801" s="1" t="str">
        <f>CONCATENATE(H801,"-",J4)</f>
        <v xml:space="preserve">3000-strieborná 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 xml:space="preserve">4300-strieborná 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 xml:space="preserve">4300-strieborná 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 xml:space="preserve">6000-strieborná 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 xml:space="preserve">6000-strieborná 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05691 GM 18 horný vozík 18mm - 2ks</v>
      </c>
      <c r="F804" s="48" t="str">
        <f>+VLOOKUP(A804,cennik!A:B,2,FALSE)</f>
        <v>SEVROLL 05691 GM 18 horný vozík 18mm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 xml:space="preserve">strieborná </v>
      </c>
      <c r="D805" s="49">
        <v>489292</v>
      </c>
      <c r="E805" s="48" t="str">
        <f>+VLOOKUP(A805,cennik!A:G,2,FALSE)</f>
        <v>SEVROLL 05788 Arte GM 18 úch.lišta 2,7m strieborná</v>
      </c>
      <c r="F805" s="48" t="str">
        <f>+VLOOKUP(A805,cennik!A:B,2,FALSE)</f>
        <v>SEVROLL 05788 Arte GM 18 úch.lišta 2,7m strieborná</v>
      </c>
      <c r="H805" s="165"/>
      <c r="I805" s="1" t="str">
        <f>J4</f>
        <v xml:space="preserve">strieborná 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 xml:space="preserve">strieborná </v>
      </c>
      <c r="D806" s="49">
        <v>143983</v>
      </c>
      <c r="E806" s="48" t="str">
        <f>+VLOOKUP(A806,cennik!A:G,2,FALSE)</f>
        <v>SEVROLL ERGO 18 UCH.LIŠTA.2,70m STR.</v>
      </c>
      <c r="F806" s="48" t="str">
        <f>+VLOOKUP(A806,cennik!A:B,2,FALSE)</f>
        <v>SEVROLL ERGO 18 UCH.LIŠTA.2,70m STR.</v>
      </c>
      <c r="I806" s="1" t="str">
        <f>J4</f>
        <v xml:space="preserve">strieborná 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ERGO UCH.LIŠTA.2,70m OLIVOVÁ</v>
      </c>
      <c r="F807" s="48" t="str">
        <f>+VLOOKUP(A807,cennik!A:B,2,FALSE)</f>
        <v>SEVROLL ERGO UCH.LIŠTA.2,70m OLIVOVÁ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 xml:space="preserve">strieborná </v>
      </c>
      <c r="D808" s="49">
        <v>179196</v>
      </c>
      <c r="E808" s="48" t="str">
        <f>+VLOOKUP(A808,cennik!A:G,2,FALSE)</f>
        <v>SEVROLL 04552 Faworyt II úchytová lišta 2,7m strieborná</v>
      </c>
      <c r="F808" s="48" t="str">
        <f>+VLOOKUP(A808,cennik!A:B,2,FALSE)</f>
        <v>SEVROLL 04552 Faworyt II úchytová lišta 2,7m strieborná</v>
      </c>
      <c r="I808" s="1" t="str">
        <f>J4</f>
        <v xml:space="preserve">strieborná 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čierna mat</v>
      </c>
      <c r="D809" s="1">
        <v>452601</v>
      </c>
      <c r="E809" s="48" t="str">
        <f>+VLOOKUP(A809,cennik!A:G,2,FALSE)</f>
        <v>SEVROLL 05306 Faworyt II úchytová lišta 2,7m čierna mat</v>
      </c>
      <c r="F809" s="48" t="str">
        <f>+VLOOKUP(A809,cennik!A:B,2,FALSE)</f>
        <v>SEVROLL 05306 Faworyt II úchytová lišta 2,7m čierna mat</v>
      </c>
      <c r="I809" s="1" t="str">
        <f>J17</f>
        <v>čierna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6">
        <v>276742</v>
      </c>
      <c r="B810" s="437"/>
      <c r="C810" s="1" t="str">
        <f>J18</f>
        <v>biela mat</v>
      </c>
      <c r="D810" s="436">
        <v>276742</v>
      </c>
      <c r="E810" s="48" t="str">
        <f>+VLOOKUP(A810,cennik!A:G,2,FALSE)</f>
        <v>SEVROLL 04556 Faworyt II úchytová lišta 2,7m biela mat</v>
      </c>
      <c r="F810" s="48" t="str">
        <f>+VLOOKUP(A810,cennik!A:B,2,FALSE)</f>
        <v>SEVROLL 04556 Faworyt II úchytová lišta 2,7m biela mat</v>
      </c>
      <c r="G810" s="437"/>
      <c r="H810" s="437"/>
      <c r="I810" s="1" t="str">
        <f>J18</f>
        <v>biela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>biela lesk</v>
      </c>
      <c r="D812" s="49">
        <v>252569</v>
      </c>
      <c r="E812" s="48" t="str">
        <f>+VLOOKUP(A812,cennik!A:G,2,FALSE)</f>
        <v>SEVROLL 04554 Faworyt II úchytová lišta 2,7m biela lesk</v>
      </c>
      <c r="F812" s="48" t="str">
        <f>+VLOOKUP(A812,cennik!A:B,2,FALSE)</f>
        <v>SEVROLL 04554 Faworyt II úchytová lišta 2,7m biela lesk</v>
      </c>
      <c r="I812" s="1" t="str">
        <f>J15</f>
        <v>biela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 xml:space="preserve">strieborná </v>
      </c>
      <c r="D813" s="49">
        <v>135552</v>
      </c>
      <c r="E813" s="48" t="str">
        <f>+VLOOKUP(A813,cennik!A:G,2,FALSE)</f>
        <v>SEVROLL Minicomfort II úch.lišta 2,7m str.</v>
      </c>
      <c r="F813" s="48" t="str">
        <f>+VLOOKUP(A813,cennik!A:B,2,FALSE)</f>
        <v>SEVROLL Minicomfort II úch.lišta 2,7m str.</v>
      </c>
      <c r="I813" s="1" t="str">
        <f>J4</f>
        <v xml:space="preserve">strieborná 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 xml:space="preserve">strieborná </v>
      </c>
      <c r="D815" s="49">
        <v>135555</v>
      </c>
      <c r="E815" s="48" t="str">
        <f>+VLOOKUP(A815,cennik!A:G,2,FALSE)</f>
        <v>SEVROLL Comfort 18 II úch.lišta 2,7m str,</v>
      </c>
      <c r="F815" s="48" t="str">
        <f>+VLOOKUP(A815,cennik!A:B,2,FALSE)</f>
        <v>SEVROLL Comfort 18 II úch.lišta 2,7m str,</v>
      </c>
      <c r="I815" s="1" t="str">
        <f>J4</f>
        <v xml:space="preserve">strieborná 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 xml:space="preserve">strieborná </v>
      </c>
      <c r="D817" s="49">
        <v>135684</v>
      </c>
      <c r="E817" s="48" t="str">
        <f>+VLOOKUP(A817,cennik!A:G,2,FALSE)</f>
        <v>SEVROLL Unicomfort II úch.lišta 2,7m str.</v>
      </c>
      <c r="F817" s="48" t="str">
        <f>+VLOOKUP(A817,cennik!A:B,2,FALSE)</f>
        <v>SEVROLL Unicomfort II úch.lišta 2,7m str.</v>
      </c>
      <c r="I817" s="1" t="str">
        <f>J4</f>
        <v xml:space="preserve">strieborná 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 xml:space="preserve">strieborná </v>
      </c>
      <c r="D819" s="14">
        <v>233428</v>
      </c>
      <c r="E819" s="48" t="str">
        <f>+VLOOKUP(A819,cennik!A:G,2,FALSE)</f>
        <v>Sevroll 85003 Fiona II úchytová lišta 2,7m strieborná</v>
      </c>
      <c r="F819" s="48" t="str">
        <f>+VLOOKUP(A819,cennik!A:B,2,FALSE)</f>
        <v>Sevroll 85003 Fiona II úchytová lišta 2,7m strieborná</v>
      </c>
      <c r="G819" s="152"/>
      <c r="H819" s="152"/>
      <c r="I819" s="152" t="str">
        <f>J4</f>
        <v xml:space="preserve">strieborná 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 xml:space="preserve">strieborná </v>
      </c>
      <c r="D820" s="49">
        <v>98002</v>
      </c>
      <c r="E820" s="48" t="str">
        <f>+VLOOKUP(A820,cennik!A:G,2,FALSE)</f>
        <v>Sevroll (Astin) Orient úch.lišta 2,7m str. (32/1)</v>
      </c>
      <c r="F820" s="48" t="str">
        <f>+VLOOKUP(A820,cennik!A:B,2,FALSE)</f>
        <v>Sevroll (Astin) Orient úch.lišta 2,7m str. (32/1)</v>
      </c>
      <c r="G820" s="152"/>
      <c r="H820" s="152"/>
      <c r="I820" s="152" t="str">
        <f>J4</f>
        <v xml:space="preserve">strieborná 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 xml:space="preserve">strieborná </v>
      </c>
      <c r="D821" s="49">
        <v>98001</v>
      </c>
      <c r="E821" s="48" t="str">
        <f>+VLOOKUP(A821,cennik!A:G,2,FALSE)</f>
        <v>Sevroll (Astin) Elegant úch.lišta 2,7m str. (22/1)</v>
      </c>
      <c r="F821" s="48" t="str">
        <f>+VLOOKUP(A821,cennik!A:B,2,FALSE)</f>
        <v>Sevroll (Astin) Elegant úch.lišta 2,7m str. (22/1)</v>
      </c>
      <c r="G821" s="152"/>
      <c r="H821" s="152"/>
      <c r="I821" s="152" t="str">
        <f>J4</f>
        <v xml:space="preserve">strieborná 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 xml:space="preserve">1800-strieborná </v>
      </c>
      <c r="D822" s="49">
        <v>98003</v>
      </c>
      <c r="E822" s="48" t="str">
        <f>+VLOOKUP(A822,cennik!A:G,2,FALSE)</f>
        <v>Sevroll (Astin)-HORNÝ PROFIL 1,8M HLINÍK (32/1)</v>
      </c>
      <c r="F822" s="48" t="str">
        <f>+VLOOKUP(A822,cennik!A:B,2,FALSE)</f>
        <v>Sevroll (Astin)-HORNÝ PROFIL 1,8M HLINÍK (32/1)</v>
      </c>
      <c r="G822" s="152"/>
      <c r="H822" s="152">
        <v>1800</v>
      </c>
      <c r="I822" s="152" t="str">
        <f>CONCATENATE(H822,"-",J4)</f>
        <v xml:space="preserve">1800-strieborná 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 xml:space="preserve">2700-strieborná </v>
      </c>
      <c r="D823" s="49">
        <v>98004</v>
      </c>
      <c r="E823" s="48" t="str">
        <f>+VLOOKUP(A823,cennik!A:G,2,FALSE)</f>
        <v>Sevroll (Astin)-HORNÝ PROFIL 2,7M HLINÍK (32/1)</v>
      </c>
      <c r="F823" s="48" t="str">
        <f>+VLOOKUP(A823,cennik!A:B,2,FALSE)</f>
        <v>Sevroll (Astin)-HORNÝ PROFIL 2,7M HLINÍK (32/1)</v>
      </c>
      <c r="G823" s="152"/>
      <c r="H823" s="152">
        <v>2700</v>
      </c>
      <c r="I823" s="152" t="str">
        <f>CONCATENATE(H823,"-",J4)</f>
        <v xml:space="preserve">2700-strieborná 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 xml:space="preserve">3600-strieborná </v>
      </c>
      <c r="D824" s="49">
        <v>98005</v>
      </c>
      <c r="E824" s="48" t="str">
        <f>+VLOOKUP(A824,cennik!A:G,2,FALSE)</f>
        <v>Sevroll (Astin)-HORNÝ PROFIL 3,6M HLINÍK (32/1)</v>
      </c>
      <c r="F824" s="48" t="str">
        <f>+VLOOKUP(A824,cennik!A:B,2,FALSE)</f>
        <v>Sevroll (Astin)-HORNÝ PROFIL 3,6M HLINÍK (32/1)</v>
      </c>
      <c r="G824" s="152"/>
      <c r="H824" s="152">
        <v>3600</v>
      </c>
      <c r="I824" s="152" t="str">
        <f>CONCATENATE(H824,"-",J4)</f>
        <v xml:space="preserve">3600-strieborná 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 xml:space="preserve">1800-strieborná </v>
      </c>
      <c r="D825" s="49">
        <v>98007</v>
      </c>
      <c r="E825" s="48" t="str">
        <f>+VLOOKUP(A825,cennik!A:G,2,FALSE)</f>
        <v>Sevroll (Astin)-SPODNÝ PROFIL 1,8M HLINÍK (22/1)</v>
      </c>
      <c r="F825" s="48" t="str">
        <f>+VLOOKUP(A825,cennik!A:B,2,FALSE)</f>
        <v>Sevroll (Astin)-SPODNÝ PROFIL 1,8M HLINÍK (22/1)</v>
      </c>
      <c r="G825" s="152"/>
      <c r="H825" s="152">
        <v>1800</v>
      </c>
      <c r="I825" s="152" t="str">
        <f>CONCATENATE(H825,"-",J4)</f>
        <v xml:space="preserve">1800-strieborná </v>
      </c>
      <c r="Z825" s="1" t="b">
        <f t="shared" si="18"/>
        <v>1</v>
      </c>
    </row>
    <row r="826" spans="1:26" s="417" customFormat="1" ht="15" customHeight="1" x14ac:dyDescent="0.25">
      <c r="A826" s="49">
        <v>98008</v>
      </c>
      <c r="B826" s="48"/>
      <c r="C826" s="152" t="str">
        <f>CONCATENATE(H826,"-",J4)</f>
        <v xml:space="preserve">2700-strieborná </v>
      </c>
      <c r="D826" s="49">
        <v>98008</v>
      </c>
      <c r="E826" s="48" t="str">
        <f>+VLOOKUP(A826,cennik!A:G,2,FALSE)</f>
        <v>Sevroll (Astin)-SPODNÝ PROFIL 2,7M HLINÍK (22/1)</v>
      </c>
      <c r="F826" s="48" t="str">
        <f>+VLOOKUP(A826,cennik!A:B,2,FALSE)</f>
        <v>Sevroll (Astin)-SPODNÝ PROFIL 2,7M HLINÍK (22/1)</v>
      </c>
      <c r="G826" s="152"/>
      <c r="H826" s="152">
        <v>2700</v>
      </c>
      <c r="I826" s="152" t="str">
        <f>CONCATENATE(H826,"-",J4)</f>
        <v xml:space="preserve">2700-strieborná </v>
      </c>
      <c r="Z826" s="1" t="b">
        <f t="shared" si="18"/>
        <v>1</v>
      </c>
    </row>
    <row r="827" spans="1:26" s="417" customFormat="1" ht="15" customHeight="1" x14ac:dyDescent="0.25">
      <c r="A827" s="49">
        <v>98009</v>
      </c>
      <c r="B827" s="48"/>
      <c r="C827" s="152" t="str">
        <f>CONCATENATE(H827,"-",J4)</f>
        <v xml:space="preserve">3600-strieborná </v>
      </c>
      <c r="D827" s="49">
        <v>98009</v>
      </c>
      <c r="E827" s="48" t="str">
        <f>+VLOOKUP(A827,cennik!A:G,2,FALSE)</f>
        <v>Sevroll (Astin)-SPODNÝ PROFIL 3,6M HLINÍK (22/1)</v>
      </c>
      <c r="F827" s="48" t="str">
        <f>+VLOOKUP(A827,cennik!A:B,2,FALSE)</f>
        <v>Sevroll (Astin)-SPODNÝ PROFIL 3,6M HLINÍK (22/1)</v>
      </c>
      <c r="G827" s="152"/>
      <c r="H827" s="152">
        <v>3600</v>
      </c>
      <c r="I827" s="152" t="str">
        <f>CONCATENATE(H827,"-",J4)</f>
        <v xml:space="preserve">3600-strieborná </v>
      </c>
      <c r="Z827" s="1" t="b">
        <f t="shared" si="18"/>
        <v>1</v>
      </c>
    </row>
    <row r="828" spans="1:26" s="417" customFormat="1" ht="15" customHeight="1" x14ac:dyDescent="0.25">
      <c r="A828" s="49">
        <v>98011</v>
      </c>
      <c r="B828" s="48" t="s">
        <v>593</v>
      </c>
      <c r="C828" s="152" t="str">
        <f>CONCATENATE(H828,"-",J4)</f>
        <v xml:space="preserve">1800-strieborná </v>
      </c>
      <c r="D828" s="49">
        <v>98011</v>
      </c>
      <c r="E828" s="48" t="str">
        <f>+VLOOKUP(A828,cennik!A:G,2,FALSE)</f>
        <v>Sevroll (Astin)-UHOLNÍK 1,8M HLINÍK (22/1)</v>
      </c>
      <c r="F828" s="48" t="str">
        <f>+VLOOKUP(A828,cennik!A:B,2,FALSE)</f>
        <v>Sevroll (Astin)-UHOLNÍK 1,8M HLINÍK (22/1)</v>
      </c>
      <c r="G828" s="152"/>
      <c r="H828" s="152">
        <v>1800</v>
      </c>
      <c r="I828" s="152" t="str">
        <f>CONCATENATE(H828,"-",J4)</f>
        <v xml:space="preserve">1800-strieborná </v>
      </c>
      <c r="Z828" s="1" t="b">
        <f t="shared" si="18"/>
        <v>1</v>
      </c>
    </row>
    <row r="829" spans="1:26" s="417" customFormat="1" ht="15" customHeight="1" x14ac:dyDescent="0.25">
      <c r="A829" s="49">
        <v>98012</v>
      </c>
      <c r="B829" s="48"/>
      <c r="C829" s="152" t="str">
        <f>CONCATENATE(H829,"-",J4)</f>
        <v xml:space="preserve">2700-strieborná </v>
      </c>
      <c r="D829" s="49">
        <v>98012</v>
      </c>
      <c r="E829" s="48" t="str">
        <f>+VLOOKUP(A829,cennik!A:G,2,FALSE)</f>
        <v>Sevroll (Astin) UHOLNÍK 2,7M str. (22/1)</v>
      </c>
      <c r="F829" s="48" t="str">
        <f>+VLOOKUP(A829,cennik!A:B,2,FALSE)</f>
        <v>Sevroll (Astin) UHOLNÍK 2,7M str. (22/1)</v>
      </c>
      <c r="G829" s="152"/>
      <c r="H829" s="152">
        <v>2700</v>
      </c>
      <c r="I829" s="152" t="str">
        <f>CONCATENATE(H829,"-",J4)</f>
        <v xml:space="preserve">2700-strieborná </v>
      </c>
      <c r="Z829" s="1" t="b">
        <f t="shared" si="18"/>
        <v>1</v>
      </c>
    </row>
    <row r="830" spans="1:26" s="417" customFormat="1" ht="15" customHeight="1" x14ac:dyDescent="0.25">
      <c r="A830" s="49">
        <v>98013</v>
      </c>
      <c r="B830" s="48"/>
      <c r="C830" s="152" t="str">
        <f>CONCATENATE(H830,"-",J4)</f>
        <v xml:space="preserve">3600-strieborná </v>
      </c>
      <c r="D830" s="49">
        <v>98013</v>
      </c>
      <c r="E830" s="48" t="str">
        <f>+VLOOKUP(A830,cennik!A:G,2,FALSE)</f>
        <v>Sevroll (Astin)-UHOLNÍK 3,6M HLINÍK (22/1)</v>
      </c>
      <c r="F830" s="48" t="str">
        <f>+VLOOKUP(A830,cennik!A:B,2,FALSE)</f>
        <v>Sevroll (Astin)-UHOLNÍK 3,6M HLINÍK (22/1)</v>
      </c>
      <c r="G830" s="152"/>
      <c r="H830" s="152">
        <v>3600</v>
      </c>
      <c r="I830" s="152" t="str">
        <f>CONCATENATE(H830,"-",J4)</f>
        <v xml:space="preserve">3600-strieborná </v>
      </c>
      <c r="Z830" s="1" t="b">
        <f t="shared" si="18"/>
        <v>1</v>
      </c>
    </row>
    <row r="831" spans="1:26" s="417" customFormat="1" ht="15" customHeight="1" x14ac:dyDescent="0.25">
      <c r="A831" s="49">
        <v>98015</v>
      </c>
      <c r="B831" s="48" t="s">
        <v>594</v>
      </c>
      <c r="C831" s="152" t="str">
        <f>J4</f>
        <v xml:space="preserve">strieborná </v>
      </c>
      <c r="D831" s="49">
        <v>98015</v>
      </c>
      <c r="E831" s="48" t="str">
        <f>+VLOOKUP(A831,cennik!A:G,2,FALSE)</f>
        <v>Sevroll (Astin) spojovací H08 profil 3m strieborná</v>
      </c>
      <c r="F831" s="48" t="str">
        <f>+VLOOKUP(A831,cennik!A:B,2,FALSE)</f>
        <v>Sevroll (Astin) spojovací H08 profil 3m strieborná</v>
      </c>
      <c r="G831" s="152"/>
      <c r="H831" s="152"/>
      <c r="I831" s="152" t="str">
        <f>J4</f>
        <v xml:space="preserve">strieborná </v>
      </c>
      <c r="Z831" s="1" t="b">
        <f t="shared" si="18"/>
        <v>1</v>
      </c>
    </row>
    <row r="832" spans="1:26" s="417" customFormat="1" ht="15" customHeight="1" x14ac:dyDescent="0.25">
      <c r="A832" s="49">
        <v>213609</v>
      </c>
      <c r="B832" s="48"/>
      <c r="C832" s="152" t="str">
        <f>J4</f>
        <v xml:space="preserve">strieborná </v>
      </c>
      <c r="D832" s="49">
        <v>213609</v>
      </c>
      <c r="E832" s="48" t="str">
        <f>+VLOOKUP(A832,cennik!A:G,2,FALSE)</f>
        <v>SEVROLL Hide M spodné vedenie Hide M 3m stri</v>
      </c>
      <c r="F832" s="48" t="str">
        <f>+VLOOKUP(A832,cennik!A:B,2,FALSE)</f>
        <v>SEVROLL Hide M spodné vedenie Hide M 3m stri</v>
      </c>
      <c r="G832" s="1"/>
      <c r="H832" s="1">
        <v>3000</v>
      </c>
      <c r="I832" s="152" t="str">
        <f>CONCATENATE(H832,"-",J4)</f>
        <v xml:space="preserve">3000-strieborná </v>
      </c>
      <c r="Z832" s="1" t="b">
        <f t="shared" si="18"/>
        <v>1</v>
      </c>
    </row>
    <row r="833" spans="1:26" s="417" customFormat="1" ht="15" customHeight="1" x14ac:dyDescent="0.25">
      <c r="A833" s="49">
        <v>197753</v>
      </c>
      <c r="B833" s="48"/>
      <c r="C833" s="152" t="str">
        <f>J4</f>
        <v xml:space="preserve">strieborná </v>
      </c>
      <c r="D833" s="49">
        <v>197753</v>
      </c>
      <c r="E833" s="48" t="str">
        <f>+VLOOKUP(A833,cennik!A:G,2,FALSE)</f>
        <v>SEVROLL Hide N spodné vedenie Hide N 3m stri</v>
      </c>
      <c r="F833" s="48" t="str">
        <f>+VLOOKUP(A833,cennik!A:B,2,FALSE)</f>
        <v>SEVROLL Hide N spodné vedenie Hide N 3m stri</v>
      </c>
      <c r="G833" s="1"/>
      <c r="H833" s="1">
        <v>3000</v>
      </c>
      <c r="I833" s="152" t="str">
        <f>CONCATENATE(H833,"-",J4)</f>
        <v xml:space="preserve">3000-strieborná </v>
      </c>
      <c r="Z833" s="1" t="b">
        <f t="shared" si="18"/>
        <v>1</v>
      </c>
    </row>
    <row r="834" spans="1:26" s="417" customFormat="1" ht="15" customHeight="1" x14ac:dyDescent="0.25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spodné vedenie 3m oliva</v>
      </c>
      <c r="F834" s="48" t="str">
        <f>+VLOOKUP(A834,cennik!A:B,2,FALSE)</f>
        <v>SEVROLL Hide M spodné vedenie 3m oliva</v>
      </c>
      <c r="G834" s="1"/>
      <c r="H834" s="1">
        <v>3000</v>
      </c>
      <c r="I834" s="152" t="str">
        <f>CONCATENATE(H834,"-",J4)</f>
        <v xml:space="preserve">3000-strieborná </v>
      </c>
      <c r="Z834" s="1" t="b">
        <f t="shared" si="18"/>
        <v>1</v>
      </c>
    </row>
    <row r="835" spans="1:26" s="417" customFormat="1" ht="15" customHeight="1" x14ac:dyDescent="0.25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spodné vedenie 3m oliva</v>
      </c>
      <c r="F835" s="48" t="str">
        <f>+VLOOKUP(A835,cennik!A:B,2,FALSE)</f>
        <v>SEVROLL 02578 Hide N spodné vedenie 3m oliva</v>
      </c>
      <c r="G835" s="1"/>
      <c r="H835" s="1">
        <v>3000</v>
      </c>
      <c r="I835" s="152" t="str">
        <f>CONCATENATE(H835,"-",J4)</f>
        <v xml:space="preserve">3000-strieborná </v>
      </c>
      <c r="Z835" s="1" t="b">
        <f t="shared" si="18"/>
        <v>1</v>
      </c>
    </row>
    <row r="836" spans="1:26" s="417" customFormat="1" ht="15" customHeight="1" x14ac:dyDescent="0.25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spodné vedenie 6m oliva</v>
      </c>
      <c r="F836" s="48" t="str">
        <f>+VLOOKUP(A836,cennik!A:B,2,FALSE)</f>
        <v>SEVROLL Hide N spodné vedenie 6m oliva</v>
      </c>
      <c r="G836" s="1"/>
      <c r="H836" s="1">
        <v>6000</v>
      </c>
      <c r="I836" s="152" t="str">
        <f>CONCATENATE(H836,"-",J4)</f>
        <v xml:space="preserve">6000-strieborná </v>
      </c>
      <c r="Z836" s="1" t="b">
        <f t="shared" si="18"/>
        <v>1</v>
      </c>
    </row>
    <row r="837" spans="1:26" s="417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lište Hide N strieborná</v>
      </c>
      <c r="F837" s="48" t="str">
        <f>+VLOOKUP(A837,cennik!A:B,2,FALSE)</f>
        <v>SEVROLL 20208 koncovka k lište Hide N strieborná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lište Hide N a M</v>
      </c>
      <c r="F838" s="48" t="str">
        <f>+VLOOKUP(A838,cennik!A:B,2,FALSE)</f>
        <v>SEVROLL 20208 brzda k lište Hide N a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25">
      <c r="A839" s="421">
        <v>98067</v>
      </c>
      <c r="B839" s="422" t="s">
        <v>1715</v>
      </c>
      <c r="C839" s="420" t="str">
        <f>CONCATENATE(H839,"-",J4)</f>
        <v xml:space="preserve">14,5-strieborná </v>
      </c>
      <c r="D839" s="421">
        <v>98067</v>
      </c>
      <c r="E839" s="419" t="str">
        <f>+VLOOKUP(A839,cennik!A:G,2,FALSE)</f>
        <v>SEVROLL dorazová kefa zásuvná 14x4mm sivá</v>
      </c>
      <c r="F839" s="419" t="str">
        <f>+VLOOKUP(A839,cennik!A:B,2,FALSE)</f>
        <v>SEVROLL dorazová kefa zásuvná 14x4mm sivá</v>
      </c>
      <c r="H839" s="417">
        <v>14.5</v>
      </c>
      <c r="I839" s="420" t="str">
        <f>CONCATENATE(N826,"-",J4)</f>
        <v xml:space="preserve">-strieborná </v>
      </c>
      <c r="Z839" s="1" t="b">
        <f t="shared" si="18"/>
        <v>1</v>
      </c>
    </row>
    <row r="840" spans="1:26" s="417" customFormat="1" ht="15" customHeight="1" x14ac:dyDescent="0.25">
      <c r="A840" s="421">
        <v>306523</v>
      </c>
      <c r="B840" s="422" t="s">
        <v>1715</v>
      </c>
      <c r="C840" s="420" t="str">
        <f>CONCATENATE(H840,"-",J18)</f>
        <v>14,5-biela mat</v>
      </c>
      <c r="D840" s="421">
        <v>306523</v>
      </c>
      <c r="E840" s="419" t="str">
        <f>+VLOOKUP(A840,cennik!A:G,2,FALSE)</f>
        <v>SEVROLL 20288-SV dorazová štetina zásuvná 14x4mm biela</v>
      </c>
      <c r="F840" s="419" t="str">
        <f>+VLOOKUP(A840,cennik!A:B,2,FALSE)</f>
        <v>SEVROLL 20288-SV dorazová štetina zásuvná 14x4mm biela</v>
      </c>
      <c r="H840" s="417">
        <v>14.5</v>
      </c>
      <c r="I840" s="417" t="str">
        <f>J18</f>
        <v>biela mat</v>
      </c>
      <c r="Z840" s="1"/>
    </row>
    <row r="841" spans="1:26" s="417" customFormat="1" ht="15" customHeight="1" x14ac:dyDescent="0.25">
      <c r="A841" s="421">
        <v>306523</v>
      </c>
      <c r="B841" s="422" t="s">
        <v>1715</v>
      </c>
      <c r="C841" s="420" t="str">
        <f>CONCATENATE(H841,"-",J15)</f>
        <v>14,5-biela lesk</v>
      </c>
      <c r="D841" s="421">
        <v>306523</v>
      </c>
      <c r="E841" s="419" t="str">
        <f>+VLOOKUP(A841,cennik!A:G,2,FALSE)</f>
        <v>SEVROLL 20288-SV dorazová štetina zásuvná 14x4mm biela</v>
      </c>
      <c r="F841" s="419" t="str">
        <f>+VLOOKUP(A841,cennik!A:B,2,FALSE)</f>
        <v>SEVROLL 20288-SV dorazová štetina zásuvná 14x4mm biela</v>
      </c>
      <c r="H841" s="417">
        <v>14.5</v>
      </c>
      <c r="I841" s="417" t="str">
        <f>J15</f>
        <v>biela lesk</v>
      </c>
      <c r="Z841" s="1" t="b">
        <f t="shared" si="18"/>
        <v>1</v>
      </c>
    </row>
    <row r="842" spans="1:26" s="417" customFormat="1" ht="15" customHeight="1" x14ac:dyDescent="0.25">
      <c r="A842" s="421">
        <v>98067</v>
      </c>
      <c r="B842" s="422" t="s">
        <v>1715</v>
      </c>
      <c r="C842" s="420" t="str">
        <f>CONCATENATE(H842,"-",J5)</f>
        <v>14,5-zlatá/mosadz</v>
      </c>
      <c r="D842" s="421">
        <v>98067</v>
      </c>
      <c r="E842" s="419" t="str">
        <f>+VLOOKUP(A842,cennik!A:G,2,FALSE)</f>
        <v>SEVROLL dorazová kefa zásuvná 14x4mm sivá</v>
      </c>
      <c r="F842" s="419" t="str">
        <f>+VLOOKUP(A842,cennik!A:B,2,FALSE)</f>
        <v>SEVROLL dorazová kefa zásuvná 14x4mm sivá</v>
      </c>
      <c r="H842" s="417">
        <v>14.5</v>
      </c>
      <c r="I842" s="420" t="str">
        <f>CONCATENATE(N828,"-",J5)</f>
        <v>-zlatá/mosadz</v>
      </c>
      <c r="Z842" s="1" t="b">
        <f t="shared" si="18"/>
        <v>1</v>
      </c>
    </row>
    <row r="843" spans="1:26" s="417" customFormat="1" ht="15" customHeight="1" x14ac:dyDescent="0.25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dorazová kefa zásuvná 14x4mm sivá</v>
      </c>
      <c r="F843" s="419" t="str">
        <f>+VLOOKUP(A843,cennik!A:B,2,FALSE)</f>
        <v>SEVROLL dorazová kefa zásuvná 14x4mm sivá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25">
      <c r="A844" s="421">
        <v>98067</v>
      </c>
      <c r="B844" s="422" t="s">
        <v>1715</v>
      </c>
      <c r="C844" s="420" t="str">
        <f>CONCATENATE(H844,"-",J7)</f>
        <v>14,5-oliva kartáčovaná</v>
      </c>
      <c r="D844" s="421">
        <v>98067</v>
      </c>
      <c r="E844" s="419" t="str">
        <f>+VLOOKUP(A844,cennik!A:G,2,FALSE)</f>
        <v>SEVROLL dorazová kefa zásuvná 14x4mm sivá</v>
      </c>
      <c r="F844" s="419" t="str">
        <f>+VLOOKUP(A844,cennik!A:B,2,FALSE)</f>
        <v>SEVROLL dorazová kefa zásuvná 14x4mm sivá</v>
      </c>
      <c r="H844" s="417">
        <v>14.5</v>
      </c>
      <c r="I844" s="420" t="str">
        <f>CONCATENATE(N830,"-",J7)</f>
        <v>-oliva kartáčovaná</v>
      </c>
      <c r="Z844" s="1" t="b">
        <f t="shared" si="18"/>
        <v>1</v>
      </c>
    </row>
    <row r="845" spans="1:26" ht="15" customHeight="1" x14ac:dyDescent="0.25">
      <c r="A845" s="421">
        <v>98067</v>
      </c>
      <c r="B845" s="422" t="s">
        <v>1715</v>
      </c>
      <c r="C845" s="420" t="str">
        <f>CONCATENATE(H845,"-",J8)</f>
        <v>14,5-kart. tm. oliva</v>
      </c>
      <c r="D845" s="421">
        <v>98067</v>
      </c>
      <c r="E845" s="419" t="str">
        <f>+VLOOKUP(A845,cennik!A:G,2,FALSE)</f>
        <v>SEVROLL dorazová kefa zásuvná 14x4mm sivá</v>
      </c>
      <c r="F845" s="419" t="str">
        <f>+VLOOKUP(A845,cennik!A:B,2,FALSE)</f>
        <v>SEVROLL dorazová kefa zásuvná 14x4mm sivá</v>
      </c>
      <c r="G845" s="417"/>
      <c r="H845" s="417">
        <v>14.5</v>
      </c>
      <c r="I845" s="420" t="str">
        <f>CONCATENATE(N831,"-",J8)</f>
        <v>-kart. tm. oliva</v>
      </c>
      <c r="Z845" s="1" t="b">
        <f t="shared" si="18"/>
        <v>1</v>
      </c>
    </row>
    <row r="846" spans="1:26" s="425" customFormat="1" ht="15" customHeight="1" x14ac:dyDescent="0.25">
      <c r="A846" s="423">
        <v>409700</v>
      </c>
      <c r="B846" s="422" t="s">
        <v>1715</v>
      </c>
      <c r="C846" s="420" t="str">
        <f>CONCATENATE(H846,"-",J9)</f>
        <v>14,5-kart. čierna</v>
      </c>
      <c r="D846" s="423">
        <v>409700</v>
      </c>
      <c r="E846" s="419" t="str">
        <f>+VLOOKUP(A846,cennik!A:G,2,FALSE)</f>
        <v>SEVROLL 20334-SV dorazová štetina zásuvná 14x4mm čierna</v>
      </c>
      <c r="F846" s="419" t="str">
        <f>+VLOOKUP(A846,cennik!A:B,2,FALSE)</f>
        <v>SEVROLL 20334-SV dorazová štetina zásuvná 14x4mm čierna</v>
      </c>
      <c r="G846" s="417"/>
      <c r="H846" s="417">
        <v>14.5</v>
      </c>
      <c r="I846" s="420" t="str">
        <f>CONCATENATE(N832,"-",J9)</f>
        <v>-kart. čierna</v>
      </c>
      <c r="Z846" s="1" t="b">
        <f t="shared" si="18"/>
        <v>1</v>
      </c>
    </row>
    <row r="847" spans="1:26" s="425" customFormat="1" ht="15" customHeight="1" x14ac:dyDescent="0.25">
      <c r="A847" s="421">
        <v>229433</v>
      </c>
      <c r="B847" s="422" t="s">
        <v>1715</v>
      </c>
      <c r="C847" s="420" t="str">
        <f t="shared" ref="C847:C852" si="19">CONCATENATE(H847,"-",J4)</f>
        <v xml:space="preserve">4,8-strieborná </v>
      </c>
      <c r="D847" s="421">
        <v>229433</v>
      </c>
      <c r="E847" s="419" t="str">
        <f>+VLOOKUP(A847,cennik!A:G,2,FALSE)</f>
        <v>SEVROLL dorazová kefa zásuvná 4,8x4mm sivá</v>
      </c>
      <c r="F847" s="419" t="str">
        <f>+VLOOKUP(A847,cennik!A:B,2,FALSE)</f>
        <v>SEVROLL dorazová kefa zásuvná 4,8x4mm sivá</v>
      </c>
      <c r="G847" s="417"/>
      <c r="H847" s="417">
        <v>4.8</v>
      </c>
      <c r="I847" s="420" t="str">
        <f t="shared" ref="I847:I852" si="20">CONCATENATE(N833,"-",J4)</f>
        <v xml:space="preserve">-strieborná </v>
      </c>
      <c r="Z847" s="1" t="b">
        <f t="shared" si="18"/>
        <v>1</v>
      </c>
    </row>
    <row r="848" spans="1:26" ht="15" customHeight="1" x14ac:dyDescent="0.25">
      <c r="A848" s="421">
        <v>229433</v>
      </c>
      <c r="B848" s="422" t="s">
        <v>1715</v>
      </c>
      <c r="C848" s="420" t="str">
        <f t="shared" si="19"/>
        <v>4,8-zlatá/mosadz</v>
      </c>
      <c r="D848" s="421">
        <v>229433</v>
      </c>
      <c r="E848" s="419" t="str">
        <f>+VLOOKUP(A848,cennik!A:G,2,FALSE)</f>
        <v>SEVROLL dorazová kefa zásuvná 4,8x4mm sivá</v>
      </c>
      <c r="F848" s="419" t="str">
        <f>+VLOOKUP(A848,cennik!A:B,2,FALSE)</f>
        <v>SEVROLL dorazová kefa zásuvná 4,8x4mm sivá</v>
      </c>
      <c r="G848" s="417"/>
      <c r="H848" s="417">
        <v>4.8</v>
      </c>
      <c r="I848" s="420" t="str">
        <f t="shared" si="20"/>
        <v>-zlatá/mosadz</v>
      </c>
      <c r="Z848" s="1" t="b">
        <f t="shared" si="18"/>
        <v>1</v>
      </c>
    </row>
    <row r="849" spans="1:26" ht="15" customHeight="1" x14ac:dyDescent="0.25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dorazová kefa zásuvná 4,8x4mm sivá</v>
      </c>
      <c r="F849" s="419" t="str">
        <f>+VLOOKUP(A849,cennik!A:B,2,FALSE)</f>
        <v>SEVROLL dorazová kefa zásuvná 4,8x4mm sivá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25">
      <c r="A850" s="421">
        <v>229433</v>
      </c>
      <c r="B850" s="422" t="s">
        <v>1715</v>
      </c>
      <c r="C850" s="420" t="str">
        <f t="shared" si="19"/>
        <v>4,8-oliva kartáčovaná</v>
      </c>
      <c r="D850" s="421">
        <v>229433</v>
      </c>
      <c r="E850" s="419" t="str">
        <f>+VLOOKUP(A850,cennik!A:G,2,FALSE)</f>
        <v>SEVROLL dorazová kefa zásuvná 4,8x4mm sivá</v>
      </c>
      <c r="F850" s="419" t="str">
        <f>+VLOOKUP(A850,cennik!A:B,2,FALSE)</f>
        <v>SEVROLL dorazová kefa zásuvná 4,8x4mm sivá</v>
      </c>
      <c r="G850" s="417"/>
      <c r="H850" s="417">
        <v>4.8</v>
      </c>
      <c r="I850" s="420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25">
      <c r="A851" s="421">
        <v>229433</v>
      </c>
      <c r="B851" s="422" t="s">
        <v>1715</v>
      </c>
      <c r="C851" s="420" t="str">
        <f t="shared" si="19"/>
        <v>4,8-kart. tm. oliva</v>
      </c>
      <c r="D851" s="421">
        <v>229433</v>
      </c>
      <c r="E851" s="419" t="str">
        <f>+VLOOKUP(A851,cennik!A:G,2,FALSE)</f>
        <v>SEVROLL dorazová kefa zásuvná 4,8x4mm sivá</v>
      </c>
      <c r="F851" s="419" t="str">
        <f>+VLOOKUP(A851,cennik!A:B,2,FALSE)</f>
        <v>SEVROLL dorazová kefa zásuvná 4,8x4mm sivá</v>
      </c>
      <c r="G851" s="417"/>
      <c r="H851" s="417">
        <v>4.8</v>
      </c>
      <c r="I851" s="420" t="str">
        <f t="shared" si="20"/>
        <v>-kart. tm. oliva</v>
      </c>
      <c r="Z851" s="1" t="b">
        <f t="shared" si="21"/>
        <v>1</v>
      </c>
    </row>
    <row r="852" spans="1:26" ht="15" customHeight="1" x14ac:dyDescent="0.25">
      <c r="A852" s="424">
        <v>409699</v>
      </c>
      <c r="B852" s="422" t="s">
        <v>1715</v>
      </c>
      <c r="C852" s="420" t="str">
        <f t="shared" si="19"/>
        <v>4,8-kart. čierna</v>
      </c>
      <c r="D852" s="424">
        <v>409699</v>
      </c>
      <c r="E852" s="419" t="str">
        <f>+VLOOKUP(A852,cennik!A:G,2,FALSE)</f>
        <v>SEVROLL 20403-SV dorazová štetina zásuvná 4,8x4mm čierna</v>
      </c>
      <c r="F852" s="419" t="str">
        <f>+VLOOKUP(A852,cennik!A:B,2,FALSE)</f>
        <v>SEVROLL 20403-SV dorazová štetina zásuvná 4,8x4mm čierna</v>
      </c>
      <c r="G852" s="417"/>
      <c r="H852" s="417">
        <v>4.8</v>
      </c>
      <c r="I852" s="420" t="str">
        <f t="shared" si="20"/>
        <v>-kart. čierna</v>
      </c>
      <c r="Z852" s="1" t="b">
        <f t="shared" si="21"/>
        <v>1</v>
      </c>
    </row>
    <row r="853" spans="1:26" ht="15" customHeight="1" x14ac:dyDescent="0.25">
      <c r="A853" s="421">
        <v>305137</v>
      </c>
      <c r="B853" s="422" t="s">
        <v>1715</v>
      </c>
      <c r="C853" s="420" t="str">
        <f>CONCATENATE(H853,"-",J15)</f>
        <v>4,8-biela lesk</v>
      </c>
      <c r="D853" s="421">
        <v>305137</v>
      </c>
      <c r="E853" s="419" t="str">
        <f>+VLOOKUP(A853,cennik!A:G,2,FALSE)</f>
        <v>SEVROLL 20287-SV dorazová štetina zásuvná 4,8x4mm biela</v>
      </c>
      <c r="F853" s="419" t="str">
        <f>+VLOOKUP(A853,cennik!A:B,2,FALSE)</f>
        <v>SEVROLL 20287-SV dorazová štetina zásuvná 4,8x4mm biela</v>
      </c>
      <c r="G853" s="417"/>
      <c r="H853" s="417">
        <v>4.8</v>
      </c>
      <c r="I853" s="417" t="str">
        <f>J15</f>
        <v>biela lesk</v>
      </c>
      <c r="Z853" s="1" t="b">
        <f t="shared" si="21"/>
        <v>1</v>
      </c>
    </row>
    <row r="854" spans="1:26" ht="15" customHeight="1" x14ac:dyDescent="0.25">
      <c r="A854" s="421">
        <v>305137</v>
      </c>
      <c r="B854" s="422" t="s">
        <v>1715</v>
      </c>
      <c r="C854" s="420" t="str">
        <f>CONCATENATE(H854,"-",J18)</f>
        <v>4,8-biela mat</v>
      </c>
      <c r="D854" s="421">
        <v>305137</v>
      </c>
      <c r="E854" s="419" t="str">
        <f>+VLOOKUP(A854,cennik!A:G,2,FALSE)</f>
        <v>SEVROLL 20287-SV dorazová štetina zásuvná 4,8x4mm biela</v>
      </c>
      <c r="F854" s="419" t="str">
        <f>+VLOOKUP(A854,cennik!A:B,2,FALSE)</f>
        <v>SEVROLL 20287-SV dorazová štetina zásuvná 4,8x4mm biela</v>
      </c>
      <c r="G854" s="417"/>
      <c r="H854" s="417">
        <v>4.8</v>
      </c>
      <c r="I854" s="417" t="str">
        <f>J18</f>
        <v>biela mat</v>
      </c>
      <c r="Z854" s="1" t="b">
        <f t="shared" si="21"/>
        <v>1</v>
      </c>
    </row>
    <row r="855" spans="1:26" ht="15" customHeight="1" x14ac:dyDescent="0.25">
      <c r="A855" s="423">
        <v>409700</v>
      </c>
      <c r="B855" s="422" t="s">
        <v>1715</v>
      </c>
      <c r="C855" s="420" t="str">
        <f>CONCATENATE(H855,"-",J16)</f>
        <v>14,5-čierna lesk</v>
      </c>
      <c r="D855" s="423">
        <v>409700</v>
      </c>
      <c r="E855" s="419" t="str">
        <f>+VLOOKUP(A855,cennik!A:G,2,FALSE)</f>
        <v>SEVROLL 20334-SV dorazová štetina zásuvná 14x4mm čierna</v>
      </c>
      <c r="F855" s="419" t="str">
        <f>+VLOOKUP(A855,cennik!A:B,2,FALSE)</f>
        <v>SEVROLL 20334-SV dorazová štetina zásuvná 14x4mm čierna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25">
      <c r="A856" s="424">
        <v>409699</v>
      </c>
      <c r="B856" s="422" t="s">
        <v>1715</v>
      </c>
      <c r="C856" s="420" t="str">
        <f>CONCATENATE(H856,"-",J16)</f>
        <v>4,8-čierna lesk</v>
      </c>
      <c r="D856" s="424">
        <v>409699</v>
      </c>
      <c r="E856" s="419" t="str">
        <f>+VLOOKUP(A856,cennik!A:G,2,FALSE)</f>
        <v>SEVROLL 20403-SV dorazová štetina zásuvná 4,8x4mm čierna</v>
      </c>
      <c r="F856" s="419" t="str">
        <f>+VLOOKUP(A856,cennik!A:B,2,FALSE)</f>
        <v>SEVROLL 20403-SV dorazová štetina zásuvná 4,8x4mm čierna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25">
      <c r="A857" s="423">
        <v>409700</v>
      </c>
      <c r="B857" s="422" t="s">
        <v>1715</v>
      </c>
      <c r="C857" s="420" t="str">
        <f>CONCATENATE(H857,"-",J17)</f>
        <v>14,5-čierna mat</v>
      </c>
      <c r="D857" s="423">
        <v>409700</v>
      </c>
      <c r="E857" s="419" t="str">
        <f>+VLOOKUP(A857,cennik!A:G,2,FALSE)</f>
        <v>SEVROLL 20334-SV dorazová štetina zásuvná 14x4mm čierna</v>
      </c>
      <c r="F857" s="419" t="str">
        <f>+VLOOKUP(A857,cennik!A:B,2,FALSE)</f>
        <v>SEVROLL 20334-SV dorazová štetina zásuvná 14x4mm čierna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25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dorazová štetina zásuvná 14x4mm čierna</v>
      </c>
      <c r="F858" s="419" t="str">
        <f>+VLOOKUP(A858,cennik!A:B,2,FALSE)</f>
        <v>SEVROLL 20334-SV dorazová štetina zásuvná 14x4mm čierna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25">
      <c r="A859" s="424">
        <v>409699</v>
      </c>
      <c r="B859" s="422" t="s">
        <v>1715</v>
      </c>
      <c r="C859" s="420" t="str">
        <f>CONCATENATE(H859,"-",J17)</f>
        <v>4,8-čierna mat</v>
      </c>
      <c r="D859" s="424">
        <v>409699</v>
      </c>
      <c r="E859" s="419" t="str">
        <f>+VLOOKUP(A859,cennik!A:G,2,FALSE)</f>
        <v>SEVROLL 20403-SV dorazová štetina zásuvná 4,8x4mm čierna</v>
      </c>
      <c r="F859" s="419" t="str">
        <f>+VLOOKUP(A859,cennik!A:B,2,FALSE)</f>
        <v>SEVROLL 20403-SV dorazová štetina zásuvná 4,8x4mm čierna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25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dorazová štetina zásuvná 4,8x4mm čierna</v>
      </c>
      <c r="F860" s="419" t="str">
        <f>+VLOOKUP(A860,cennik!A:B,2,FALSE)</f>
        <v>SEVROLL 20403-SV dorazová štetina zásuvná 4,8x4mm čierna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25">
      <c r="A861" s="421">
        <v>305137</v>
      </c>
      <c r="B861" s="422" t="s">
        <v>1715</v>
      </c>
      <c r="C861" s="420" t="str">
        <f>CONCATENATE(H861,"-",J18)</f>
        <v>4,8-biela mat</v>
      </c>
      <c r="D861" s="421">
        <v>305137</v>
      </c>
      <c r="E861" s="419" t="str">
        <f>+VLOOKUP(A861,cennik!A:G,2,FALSE)</f>
        <v>SEVROLL 20287-SV dorazová štetina zásuvná 4,8x4mm biela</v>
      </c>
      <c r="F861" s="419" t="str">
        <f>+VLOOKUP(A861,cennik!A:B,2,FALSE)</f>
        <v>SEVROLL 20287-SV dorazová štetina zásuvná 4,8x4mm biela</v>
      </c>
      <c r="G861" s="419" t="e">
        <f>+VLOOKUP(B861,cennik!B:C,2,FALSE)</f>
        <v>#N/A</v>
      </c>
      <c r="H861" s="417">
        <v>4.8</v>
      </c>
      <c r="I861" s="417" t="str">
        <f>J15</f>
        <v>biela lesk</v>
      </c>
      <c r="Z861" s="1" t="b">
        <f t="shared" si="21"/>
        <v>1</v>
      </c>
    </row>
    <row r="862" spans="1:26" s="437" customFormat="1" ht="15" customHeight="1" x14ac:dyDescent="0.25">
      <c r="A862" s="424">
        <v>409699</v>
      </c>
      <c r="B862" s="422" t="s">
        <v>1715</v>
      </c>
      <c r="C862" s="420" t="str">
        <f>CONCATENATE(H862,"-",J22)</f>
        <v>4,8-čierna štrukturálna</v>
      </c>
      <c r="D862" s="424">
        <v>409699</v>
      </c>
      <c r="E862" s="419" t="str">
        <f>+VLOOKUP(A862,cennik!A:G,2,FALSE)</f>
        <v>SEVROLL 20403-SV dorazová štetina zásuvná 4,8x4mm čierna</v>
      </c>
      <c r="F862" s="419" t="str">
        <f>+VLOOKUP(A862,cennik!A:B,2,FALSE)</f>
        <v>SEVROLL 20403-SV dorazová štetina zásuvná 4,8x4mm čierna</v>
      </c>
      <c r="G862" s="417"/>
      <c r="H862" s="417">
        <v>4.8</v>
      </c>
      <c r="I862" s="417" t="str">
        <f>J22</f>
        <v>čierna štrukturálna</v>
      </c>
      <c r="Z862" s="1"/>
    </row>
    <row r="863" spans="1:26" s="437" customFormat="1" ht="15" customHeight="1" x14ac:dyDescent="0.25">
      <c r="A863" s="423">
        <v>409700</v>
      </c>
      <c r="B863" s="422" t="s">
        <v>1715</v>
      </c>
      <c r="C863" s="420" t="str">
        <f>CONCATENATE(H863,"-",J22)</f>
        <v>14,5-čierna štrukturálna</v>
      </c>
      <c r="D863" s="423">
        <v>409700</v>
      </c>
      <c r="E863" s="419" t="str">
        <f>+VLOOKUP(A863,cennik!A:G,2,FALSE)</f>
        <v>SEVROLL 20334-SV dorazová štetina zásuvná 14x4mm čierna</v>
      </c>
      <c r="F863" s="419" t="str">
        <f>+VLOOKUP(A863,cennik!A:B,2,FALSE)</f>
        <v>SEVROLL 20334-SV dorazová štetina zásuvná 14x4mm čierna</v>
      </c>
      <c r="G863" s="417"/>
      <c r="H863" s="417">
        <v>14.5</v>
      </c>
      <c r="I863" s="417" t="str">
        <f>J22</f>
        <v>čierna štrukturálna</v>
      </c>
      <c r="Z863" s="1"/>
    </row>
    <row r="864" spans="1:26" s="437" customFormat="1" ht="15" customHeight="1" x14ac:dyDescent="0.25">
      <c r="A864" s="425">
        <v>452604</v>
      </c>
      <c r="B864" s="425"/>
      <c r="C864" s="425" t="str">
        <f>CONCATENATE(H864,"-",J17)</f>
        <v>3000-čierna mat</v>
      </c>
      <c r="D864" s="425">
        <v>452604</v>
      </c>
      <c r="E864" s="426" t="str">
        <f>+VLOOKUP(A864,cennik!A:G,2,FALSE)</f>
        <v>SEVROLL 03606 spojovacia lišta H30 decor 3m čierna mat</v>
      </c>
      <c r="F864" s="426" t="str">
        <f>+VLOOKUP(A864,cennik!A:B,2,FALSE)</f>
        <v>SEVROLL 03606 spojovacia lišta H30 decor 3m čierna mat</v>
      </c>
      <c r="G864" s="425"/>
      <c r="H864" s="425">
        <v>3000</v>
      </c>
      <c r="I864" s="425" t="str">
        <f>CONCATENATE(H864,"-",J17)</f>
        <v>3000-čierna mat</v>
      </c>
      <c r="Z864" s="1" t="b">
        <f t="shared" si="21"/>
        <v>1</v>
      </c>
    </row>
    <row r="865" spans="1:26" s="437" customFormat="1" ht="15" customHeight="1" x14ac:dyDescent="0.25">
      <c r="A865" s="1">
        <v>278164</v>
      </c>
      <c r="B865" s="1"/>
      <c r="C865" s="1" t="str">
        <f>CONCATENATE(H865,"-",J17)</f>
        <v>2700-čierna mat</v>
      </c>
      <c r="D865" s="1">
        <v>278164</v>
      </c>
      <c r="E865" s="48" t="str">
        <f>+VLOOKUP(A865,cennik!A:G,2,FALSE)</f>
        <v>SEVROLL 03607 Gemini úchytová lišta 2,7m čierna mat</v>
      </c>
      <c r="F865" s="48" t="str">
        <f>+VLOOKUP(A865,cennik!A:B,2,FALSE)</f>
        <v>SEVROLL 03607 Gemini úchytová lišta 2,7m čierna mat</v>
      </c>
      <c r="G865" s="1"/>
      <c r="H865" s="1">
        <v>2700</v>
      </c>
      <c r="I865" s="1" t="str">
        <f>CONCATENATE(H865,"-",J17)</f>
        <v>2700-čierna mat</v>
      </c>
      <c r="Z865" s="1" t="b">
        <f t="shared" si="21"/>
        <v>1</v>
      </c>
    </row>
    <row r="866" spans="1:26" s="437" customFormat="1" ht="15" customHeight="1" x14ac:dyDescent="0.25">
      <c r="A866" s="1">
        <v>409674</v>
      </c>
      <c r="B866" s="1"/>
      <c r="C866" s="1" t="str">
        <f>CONCATENATE(H866,"-",J17)</f>
        <v>4050-čierna mat</v>
      </c>
      <c r="D866" s="1">
        <v>409674</v>
      </c>
      <c r="E866" s="48" t="str">
        <f>+VLOOKUP(A866,cennik!A:G,2,FALSE)</f>
        <v>SEVROLL 04835 Gemini horné vedenie  4,05m čierna mat</v>
      </c>
      <c r="F866" s="48" t="str">
        <f>+VLOOKUP(A866,cennik!A:B,2,FALSE)</f>
        <v>SEVROLL 04835 Gemini horné vedenie  4,05m čierna mat</v>
      </c>
      <c r="G866" s="1"/>
      <c r="H866" s="1">
        <v>4050</v>
      </c>
      <c r="I866" s="1" t="str">
        <f>CONCATENATE(H866,"-",J17)</f>
        <v>4050-čierna mat</v>
      </c>
      <c r="Z866" s="1" t="b">
        <f t="shared" si="21"/>
        <v>1</v>
      </c>
    </row>
    <row r="867" spans="1:26" s="437" customFormat="1" ht="15" customHeight="1" x14ac:dyDescent="0.25">
      <c r="A867" s="1">
        <v>452601</v>
      </c>
      <c r="B867" s="1"/>
      <c r="C867" s="1" t="str">
        <f>CONCATENATE(H867,"-",J17)</f>
        <v>2700-čierna mat</v>
      </c>
      <c r="D867" s="1">
        <v>452601</v>
      </c>
      <c r="E867" s="48" t="str">
        <f>+VLOOKUP(A867,cennik!A:G,2,FALSE)</f>
        <v>SEVROLL 05306 Faworyt II úchytová lišta 2,7m čierna mat</v>
      </c>
      <c r="F867" s="48" t="str">
        <f>+VLOOKUP(A867,cennik!A:B,2,FALSE)</f>
        <v>SEVROLL 05306 Faworyt II úchytová lišta 2,7m čierna mat</v>
      </c>
      <c r="G867" s="1"/>
      <c r="H867" s="1">
        <v>2700</v>
      </c>
      <c r="I867" s="1" t="str">
        <f>CONCATENATE(H867,"-",J17)</f>
        <v>2700-čierna mat</v>
      </c>
      <c r="Z867" s="1" t="b">
        <f t="shared" si="21"/>
        <v>1</v>
      </c>
    </row>
    <row r="868" spans="1:26" s="437" customFormat="1" ht="15" customHeight="1" x14ac:dyDescent="0.25">
      <c r="A868" s="2">
        <v>452735</v>
      </c>
      <c r="B868" s="1"/>
      <c r="C868" s="1" t="str">
        <f>CONCATENATE(H868,"-",J17)</f>
        <v>3000-čierna mat</v>
      </c>
      <c r="D868" s="2">
        <v>452735</v>
      </c>
      <c r="E868" s="429" t="str">
        <f>+VLOOKUP(A868,cennik!A:G,2,FALSE)</f>
        <v>SEVROLL 05324 Pax horná vodiaca lišta 3m čierna mat</v>
      </c>
      <c r="F868" s="48" t="str">
        <f>+VLOOKUP(A868,cennik!A:B,2,FALSE)</f>
        <v>SEVROLL 05324 Pax horná vodiaca lišta 3m čierna mat</v>
      </c>
      <c r="G868" s="1"/>
      <c r="H868" s="1">
        <v>3000</v>
      </c>
      <c r="I868" s="1" t="str">
        <f>CONCATENATE(H868,"-",J17)</f>
        <v>3000-čierna mat</v>
      </c>
      <c r="Z868" s="1" t="b">
        <f t="shared" si="21"/>
        <v>1</v>
      </c>
    </row>
    <row r="869" spans="1:26" s="437" customFormat="1" ht="15" customHeight="1" x14ac:dyDescent="0.25">
      <c r="A869" s="2">
        <v>456332</v>
      </c>
      <c r="B869" s="1"/>
      <c r="C869" s="1" t="str">
        <f>CONCATENATE(H869,"-",J17)</f>
        <v>2700-čierna mat</v>
      </c>
      <c r="D869" s="2">
        <v>456332</v>
      </c>
      <c r="E869" s="48" t="str">
        <f>+VLOOKUP(A869,cennik!A:G,2,FALSE)</f>
        <v>SEVROLL 05325 Pax úchytová lišta 2,7m čierna mat</v>
      </c>
      <c r="F869" s="48" t="str">
        <f>+VLOOKUP(A869,cennik!A:B,2,FALSE)</f>
        <v>SEVROLL 05325 Pax úchytová lišta 2,7m čierna mat</v>
      </c>
      <c r="G869" s="1"/>
      <c r="H869" s="1">
        <v>2700</v>
      </c>
      <c r="I869" s="1" t="str">
        <f>CONCATENATE(H869,"-",J17)</f>
        <v>2700-čierna mat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3000-čierna mat</v>
      </c>
      <c r="D870" s="2">
        <v>456333</v>
      </c>
      <c r="E870" s="48" t="str">
        <f>+VLOOKUP(A870,cennik!A:G,2,FALSE)</f>
        <v>SEVROLL 05326 Pax úchytová lišta 3m čierna mat</v>
      </c>
      <c r="F870" s="48" t="str">
        <f>+VLOOKUP(A870,cennik!A:B,2,FALSE)</f>
        <v>SEVROLL 05326 Pax úchytová lišta 3m čierna mat</v>
      </c>
      <c r="H870" s="1">
        <v>3000</v>
      </c>
      <c r="I870" s="1" t="str">
        <f>CONCATENATE(H870,"-",J17)</f>
        <v>3000-čierna mat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-čierna mat</v>
      </c>
      <c r="D871" s="1">
        <v>422012</v>
      </c>
      <c r="E871" s="48" t="str">
        <f>+VLOOKUP(A871,cennik!A:G,2,FALSE)</f>
        <v>SEVROLL 05327 Pax záslepka profilu (4 ks) čierna mat</v>
      </c>
      <c r="F871" s="48" t="str">
        <f>+VLOOKUP(A871,cennik!A:B,2,FALSE)</f>
        <v>SEVROLL 05327 Pax záslepka profilu (4 ks) čierna mat</v>
      </c>
      <c r="I871" s="1" t="str">
        <f>CONCATENATE(H871,"-",J17)</f>
        <v>-čierna mat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3000-čierna mat</v>
      </c>
      <c r="D872" s="1">
        <v>452606</v>
      </c>
      <c r="E872" s="48" t="str">
        <f>+VLOOKUP(A872,cennik!A:G,2,FALSE)</f>
        <v>SEVROLL 05341 dištančný profil 04 3m čierna mat</v>
      </c>
      <c r="F872" s="48" t="str">
        <f>+VLOOKUP(A872,cennik!A:B,2,FALSE)</f>
        <v>SEVROLL 05341 dištančný profil 04 3m čierna mat</v>
      </c>
      <c r="H872" s="1">
        <v>3000</v>
      </c>
      <c r="I872" s="1" t="str">
        <f>CONCATENATE(H872,"-",J17)</f>
        <v>3000-čierna mat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-čierna mat</v>
      </c>
      <c r="D873" s="1">
        <v>422009</v>
      </c>
      <c r="E873" s="48" t="str">
        <f>+VLOOKUP(A873,cennik!A:G,2,FALSE)</f>
        <v>SEVROLL 20406 Pax nalepovacia úchytka čierna mat</v>
      </c>
      <c r="F873" s="48" t="str">
        <f>+VLOOKUP(A873,cennik!A:B,2,FALSE)</f>
        <v>SEVROLL 20406 Pax nalepovacia úchytka čierna mat</v>
      </c>
      <c r="I873" s="1" t="str">
        <f>CONCATENATE(H873,"-",J17)</f>
        <v>-čierna mat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3000-čierna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3000-čierna mat</v>
      </c>
      <c r="Z874" s="1" t="b">
        <f t="shared" si="21"/>
        <v>1</v>
      </c>
    </row>
    <row r="875" spans="1:26" ht="15" customHeight="1" x14ac:dyDescent="0.25">
      <c r="A875" s="436">
        <v>276731</v>
      </c>
      <c r="B875" s="437"/>
      <c r="C875" s="437" t="str">
        <f>CONCATENATE(H875,"-",J18)</f>
        <v>3000-biela mat</v>
      </c>
      <c r="D875" s="436">
        <v>276731</v>
      </c>
      <c r="E875" s="438" t="str">
        <f>+VLOOKUP(A875,cennik!A:G,2,FALSE)</f>
        <v>SEVROLL 04066 uholník Mini 17x11mm 3m biela mat</v>
      </c>
      <c r="F875" s="438" t="str">
        <f>+VLOOKUP(A875,cennik!A:B,2,FALSE)</f>
        <v>SEVROLL 04066 uholník Mini 17x11mm 3m biela mat</v>
      </c>
      <c r="G875" s="437"/>
      <c r="H875" s="437">
        <v>3000</v>
      </c>
      <c r="I875" s="437" t="str">
        <f>CONCATENATE(H875,"-",J18)</f>
        <v>3000-biela mat</v>
      </c>
      <c r="Z875" s="1" t="b">
        <f t="shared" si="21"/>
        <v>1</v>
      </c>
    </row>
    <row r="876" spans="1:26" s="434" customFormat="1" ht="15" customHeight="1" x14ac:dyDescent="0.25">
      <c r="A876" s="436">
        <v>276742</v>
      </c>
      <c r="B876" s="437"/>
      <c r="C876" s="437" t="str">
        <f>CONCATENATE(H876,"-",J18)</f>
        <v>2700-biela mat</v>
      </c>
      <c r="D876" s="436">
        <v>276742</v>
      </c>
      <c r="E876" s="438" t="str">
        <f>+VLOOKUP(A876,cennik!A:G,2,FALSE)</f>
        <v>SEVROLL 04556 Faworyt II úchytová lišta 2,7m biela mat</v>
      </c>
      <c r="F876" s="438" t="str">
        <f>+VLOOKUP(A876,cennik!A:B,2,FALSE)</f>
        <v>SEVROLL 04556 Faworyt II úchytová lišta 2,7m biela mat</v>
      </c>
      <c r="G876" s="437"/>
      <c r="H876" s="437">
        <v>2700</v>
      </c>
      <c r="I876" s="437" t="str">
        <f>CONCATENATE(H876,"-",J18)</f>
        <v>2700-biela mat</v>
      </c>
      <c r="Z876" s="1" t="b">
        <f t="shared" si="21"/>
        <v>1</v>
      </c>
    </row>
    <row r="877" spans="1:26" s="434" customFormat="1" ht="15" customHeight="1" x14ac:dyDescent="0.25">
      <c r="A877" s="436">
        <v>394791</v>
      </c>
      <c r="B877" s="437"/>
      <c r="C877" s="437" t="str">
        <f>CONCATENATE(H877,"-",J18)</f>
        <v>2700-biela mat</v>
      </c>
      <c r="D877" s="436">
        <v>394791</v>
      </c>
      <c r="E877" s="438" t="str">
        <f>+VLOOKUP(A877,cennik!A:G,2,FALSE)</f>
        <v>SEVROLL 05153 Alfa II úchytová lišta 18mm 2,7m biela mat</v>
      </c>
      <c r="F877" s="438" t="str">
        <f>+VLOOKUP(A877,cennik!A:B,2,FALSE)</f>
        <v>SEVROLL 05153 Alfa II úchytová lišta 18mm 2,7m biela mat</v>
      </c>
      <c r="G877" s="437"/>
      <c r="H877" s="437">
        <v>2700</v>
      </c>
      <c r="I877" s="437" t="str">
        <f>CONCATENATE(H877,"-",J18)</f>
        <v>2700-biela mat</v>
      </c>
      <c r="Z877" s="1" t="b">
        <f t="shared" si="21"/>
        <v>1</v>
      </c>
    </row>
    <row r="878" spans="1:26" s="434" customFormat="1" ht="15" customHeight="1" x14ac:dyDescent="0.25">
      <c r="A878" s="436">
        <v>406464</v>
      </c>
      <c r="B878" s="437"/>
      <c r="C878" s="437" t="str">
        <f>CONCATENATE(H878,"-",J18)</f>
        <v>3000-biela mat</v>
      </c>
      <c r="D878" s="436">
        <v>406464</v>
      </c>
      <c r="E878" s="438" t="str">
        <f>+VLOOKUP(A878,cennik!A:G,2,FALSE)</f>
        <v>SEVROLL 05291 profil "U" pre lamino 18mm 3m biela mat</v>
      </c>
      <c r="F878" s="438" t="str">
        <f>+VLOOKUP(A878,cennik!A:B,2,FALSE)</f>
        <v>SEVROLL 05291 profil "U" pre lamino 18mm 3m biela mat</v>
      </c>
      <c r="G878" s="437"/>
      <c r="H878" s="437">
        <v>3000</v>
      </c>
      <c r="I878" s="437" t="str">
        <f>CONCATENATE(H878,"-",J18)</f>
        <v>3000-biela mat</v>
      </c>
      <c r="Z878" s="1" t="b">
        <f t="shared" si="21"/>
        <v>1</v>
      </c>
    </row>
    <row r="879" spans="1:26" s="434" customFormat="1" ht="15" customHeight="1" x14ac:dyDescent="0.25">
      <c r="A879" s="434">
        <v>372603</v>
      </c>
      <c r="C879" s="434" t="str">
        <f>CONCATENATE(H879,"-",J15)</f>
        <v>2700-biela lesk</v>
      </c>
      <c r="D879" s="434">
        <v>372603</v>
      </c>
      <c r="E879" s="432" t="str">
        <f>+VLOOKUP(A879,cennik!A:G,2,FALSE)</f>
        <v>SEVROLL 04933 Era úchytová lišta 18mm 2,70m biely lesk</v>
      </c>
      <c r="F879" s="432" t="str">
        <f>+VLOOKUP(A879,cennik!A:B,2,FALSE)</f>
        <v>SEVROLL 04933 Era úchytová lišta 18mm 2,70m biely lesk</v>
      </c>
      <c r="H879" s="434">
        <v>2700</v>
      </c>
      <c r="I879" s="434" t="str">
        <f>CONCATENATE(H879,"-",J15)</f>
        <v>2700-biela lesk</v>
      </c>
      <c r="Z879" s="1" t="b">
        <f t="shared" si="21"/>
        <v>1</v>
      </c>
    </row>
    <row r="880" spans="1:26" s="434" customFormat="1" ht="15" customHeight="1" x14ac:dyDescent="0.25">
      <c r="A880" s="434">
        <v>394231</v>
      </c>
      <c r="C880" s="434" t="str">
        <f>CONCATENATE(H880,"-",J15)</f>
        <v>2000-biela lesk</v>
      </c>
      <c r="D880" s="434">
        <v>394231</v>
      </c>
      <c r="E880" s="432" t="str">
        <f>+VLOOKUP(A880,cennik!A:G,2,FALSE)</f>
        <v>SEVROLL 04940 spodná krycia lišta Simple/Blue 2m (pre lamino 18mm) biely lesk</v>
      </c>
      <c r="F880" s="432" t="str">
        <f>+VLOOKUP(A880,cennik!A:B,2,FALSE)</f>
        <v>SEVROLL 04940 spodná krycia lišta Simple/Blue 2m (pre lamino 18mm) biely lesk</v>
      </c>
      <c r="H880" s="434">
        <v>2000</v>
      </c>
      <c r="I880" s="434" t="str">
        <f>CONCATENATE(H880,"-",J15)</f>
        <v>2000-biela lesk</v>
      </c>
      <c r="Z880" s="1" t="b">
        <f t="shared" si="21"/>
        <v>1</v>
      </c>
    </row>
    <row r="881" spans="1:26" s="434" customFormat="1" ht="15" customHeight="1" x14ac:dyDescent="0.25">
      <c r="A881" s="434">
        <v>394265</v>
      </c>
      <c r="C881" s="434" t="str">
        <f>CONCATENATE(H881,"-",J15)</f>
        <v>3000-biela lesk</v>
      </c>
      <c r="D881" s="434">
        <v>394265</v>
      </c>
      <c r="E881" s="432" t="str">
        <f>+VLOOKUP(A881,cennik!A:G,2,FALSE)</f>
        <v>SEVROLL 04941 spodná krycia lišta Simple/Blue 3m (pre lamino 18mm) biely lesk</v>
      </c>
      <c r="F881" s="432" t="str">
        <f>+VLOOKUP(A881,cennik!A:B,2,FALSE)</f>
        <v>SEVROLL 04941 spodná krycia lišta Simple/Blue 3m (pre lamino 18mm) biely lesk</v>
      </c>
      <c r="H881" s="434">
        <v>3000</v>
      </c>
      <c r="I881" s="434" t="str">
        <f>CONCATENATE(H881,"-",J15)</f>
        <v>3000-biela lesk</v>
      </c>
      <c r="Z881" s="1" t="b">
        <f t="shared" si="21"/>
        <v>1</v>
      </c>
    </row>
    <row r="882" spans="1:26" s="434" customFormat="1" ht="15" customHeight="1" x14ac:dyDescent="0.25">
      <c r="A882" s="434">
        <v>394267</v>
      </c>
      <c r="C882" s="434" t="str">
        <f>CONCATENATE(H882,"-",J15)</f>
        <v>2000-biela lesk</v>
      </c>
      <c r="D882" s="434">
        <v>394267</v>
      </c>
      <c r="E882" s="432" t="str">
        <f>+VLOOKUP(A882,cennik!A:G,2,FALSE)</f>
        <v>SEVROLL 04942 horná vodiaca lišta Simple/Blue 2m (pre lamino 18mm) biely lesk</v>
      </c>
      <c r="F882" s="432" t="str">
        <f>+VLOOKUP(A882,cennik!A:B,2,FALSE)</f>
        <v>SEVROLL 04942 horná vodiaca lišta Simple/Blue 2m (pre lamino 18mm) biely lesk</v>
      </c>
      <c r="H882" s="434">
        <v>2000</v>
      </c>
      <c r="I882" s="434" t="str">
        <f>CONCATENATE(H882,"-",J15)</f>
        <v>2000-biela lesk</v>
      </c>
      <c r="Z882" s="1" t="b">
        <f t="shared" si="21"/>
        <v>1</v>
      </c>
    </row>
    <row r="883" spans="1:26" ht="15" customHeight="1" x14ac:dyDescent="0.25">
      <c r="A883" s="434">
        <v>394270</v>
      </c>
      <c r="B883" s="434"/>
      <c r="C883" s="434" t="str">
        <f>CONCATENATE(H883,"-",J15)</f>
        <v>3000-biela lesk</v>
      </c>
      <c r="D883" s="434">
        <v>394270</v>
      </c>
      <c r="E883" s="432" t="str">
        <f>+VLOOKUP(A883,cennik!A:G,2,FALSE)</f>
        <v>SEVROLL 04943 horná vodiaca lišta Simple/Blue 3m (pre lamino 18mm) biely lesk</v>
      </c>
      <c r="F883" s="432" t="str">
        <f>+VLOOKUP(A883,cennik!A:B,2,FALSE)</f>
        <v>SEVROLL 04943 horná vodiaca lišta Simple/Blue 3m (pre lamino 18mm) biely lesk</v>
      </c>
      <c r="G883" s="434"/>
      <c r="H883" s="434">
        <v>3000</v>
      </c>
      <c r="I883" s="434" t="str">
        <f>CONCATENATE(H883,"-",J15)</f>
        <v>3000-biela lesk</v>
      </c>
      <c r="Z883" s="1" t="b">
        <f t="shared" si="21"/>
        <v>1</v>
      </c>
    </row>
    <row r="884" spans="1:26" ht="15" customHeight="1" x14ac:dyDescent="0.25">
      <c r="A884" s="434">
        <v>394273</v>
      </c>
      <c r="B884" s="434"/>
      <c r="C884" s="434" t="str">
        <f>CONCATENATE(H884,"-",J15)</f>
        <v>3000-biela lesk</v>
      </c>
      <c r="D884" s="434">
        <v>394273</v>
      </c>
      <c r="E884" s="432" t="str">
        <f>+VLOOKUP(A884,cennik!A:G,2,FALSE)</f>
        <v>SEVROLL 04929 spojovacia lišta Simple/Blue H21 3m (pre lamino 18mm) biely lesk</v>
      </c>
      <c r="F884" s="432" t="str">
        <f>+VLOOKUP(A884,cennik!A:B,2,FALSE)</f>
        <v>SEVROLL 04929 spojovacia lišta Simple/Blue H21 3m (pre lamino 18mm) biely lesk</v>
      </c>
      <c r="G884" s="434"/>
      <c r="H884" s="434">
        <v>3000</v>
      </c>
      <c r="I884" s="434" t="str">
        <f>CONCATENATE(H884,"-",J15)</f>
        <v>3000-biela lesk</v>
      </c>
      <c r="Z884" s="1" t="b">
        <f t="shared" si="21"/>
        <v>1</v>
      </c>
    </row>
    <row r="885" spans="1:26" ht="15" customHeight="1" x14ac:dyDescent="0.25">
      <c r="A885" s="434">
        <v>394281</v>
      </c>
      <c r="B885" s="434"/>
      <c r="C885" s="434" t="str">
        <f>CONCATENATE(H885,"-",J15)</f>
        <v>3000-biela lesk</v>
      </c>
      <c r="D885" s="434">
        <v>394281</v>
      </c>
      <c r="E885" s="432" t="str">
        <f>+VLOOKUP(A885,cennik!A:G,2,FALSE)</f>
        <v>SEVROLL 04932 spojovacia lišta Simple/Blue H28 3m (pre lamino 18mm) biely lesk</v>
      </c>
      <c r="F885" s="432" t="str">
        <f>+VLOOKUP(A885,cennik!A:B,2,FALSE)</f>
        <v>SEVROLL 04932 spojovacia lišta Simple/Blue H28 3m (pre lamino 18mm) biely lesk</v>
      </c>
      <c r="G885" s="434"/>
      <c r="H885" s="434">
        <v>3000</v>
      </c>
      <c r="I885" s="434" t="str">
        <f>CONCATENATE(H885,"-",J15)</f>
        <v>3000-biela lesk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úch lišta 2 7m oliva</v>
      </c>
      <c r="F886" s="432" t="str">
        <f>+VLOOKUP(A886,cennik!A:B,2,FALSE)</f>
        <v>SEVROLL 05791 Prosper GM 18 úch lišta 2 7m oliva</v>
      </c>
      <c r="I886" s="1" t="str">
        <f>J6</f>
        <v>oliva</v>
      </c>
    </row>
    <row r="887" spans="1:26" ht="15" customHeight="1" x14ac:dyDescent="0.25">
      <c r="A887" s="1">
        <v>489290</v>
      </c>
      <c r="C887" s="1" t="str">
        <f>J4</f>
        <v xml:space="preserve">strieborná </v>
      </c>
      <c r="D887" s="1">
        <v>489290</v>
      </c>
      <c r="E887" s="432" t="str">
        <f>+VLOOKUP(A887,cennik!A:G,2,FALSE)</f>
        <v>SEVROLL 05790 Prosper GM 18 úch.lišta 2,7m strieborná</v>
      </c>
      <c r="F887" s="432" t="str">
        <f>+VLOOKUP(A887,cennik!A:B,2,FALSE)</f>
        <v>SEVROLL 05790 Prosper GM 18 úch.lišta 2,7m strieborná</v>
      </c>
      <c r="I887" s="1" t="str">
        <f>J4</f>
        <v xml:space="preserve">strieborná </v>
      </c>
    </row>
    <row r="888" spans="1:26" ht="15" customHeight="1" x14ac:dyDescent="0.25">
      <c r="A888" s="1">
        <v>496942</v>
      </c>
      <c r="C888" s="1" t="str">
        <f>J4</f>
        <v xml:space="preserve">strieborná </v>
      </c>
      <c r="D888" s="1">
        <v>496942</v>
      </c>
      <c r="E888" s="432" t="str">
        <f>+VLOOKUP(A888,cennik!A:G,2,FALSE)</f>
        <v>SEVROLL 05804 GM 18 SPOJ.LIŠTA H18 3m str.</v>
      </c>
      <c r="F888" s="432" t="str">
        <f>+VLOOKUP(A888,cennik!A:B,2,FALSE)</f>
        <v>SEVROLL 05804 GM 18 SPOJ.LIŠTA H18 3m str.</v>
      </c>
      <c r="I888" s="1" t="str">
        <f>J4</f>
        <v xml:space="preserve">strieborná </v>
      </c>
    </row>
    <row r="889" spans="1:26" ht="15" customHeight="1" x14ac:dyDescent="0.25">
      <c r="A889" s="1">
        <v>496987</v>
      </c>
      <c r="C889" s="1" t="str">
        <f>J17</f>
        <v>čierna mat</v>
      </c>
      <c r="D889" s="1">
        <v>496987</v>
      </c>
      <c r="E889" s="432" t="str">
        <f>+VLOOKUP(A889,cennik!A:G,2,FALSE)</f>
        <v>SEVROLL 05924 GM 18 spojovacia lišta H18 3m čierna mat</v>
      </c>
      <c r="F889" s="432" t="str">
        <f>+VLOOKUP(A889,cennik!A:B,2,FALSE)</f>
        <v>SEVROLL 05924 GM 18 spojovacia lišta H18 3m čierna mat</v>
      </c>
      <c r="I889" s="1" t="str">
        <f>J17</f>
        <v>čierna mat</v>
      </c>
    </row>
    <row r="890" spans="1:26" ht="15" customHeight="1" x14ac:dyDescent="0.25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spojovacia lišta H18 3m oliva</v>
      </c>
      <c r="F890" s="432" t="str">
        <f>+VLOOKUP(A890,cennik!A:B,2,FALSE)</f>
        <v>SEVROLL 05805 GM 18 spojovacia lišta H18 3m oliva</v>
      </c>
      <c r="I890" s="1" t="str">
        <f>J6</f>
        <v>oliva</v>
      </c>
    </row>
    <row r="891" spans="1:26" ht="15" customHeight="1" x14ac:dyDescent="0.25">
      <c r="A891" s="1">
        <v>496924</v>
      </c>
      <c r="C891" s="1" t="str">
        <f>J4</f>
        <v xml:space="preserve">strieborná </v>
      </c>
      <c r="D891" s="1">
        <v>496924</v>
      </c>
      <c r="E891" s="432" t="str">
        <f>+VLOOKUP(A891,cennik!A:G,2,FALSE)</f>
        <v>SEVROLL 05806 GM 18 SPOJ.LIŠTA H25 3m str.</v>
      </c>
      <c r="F891" s="432" t="str">
        <f>+VLOOKUP(A891,cennik!A:B,2,FALSE)</f>
        <v>SEVROLL 05806 GM 18 SPOJ.LIŠTA H25 3m str.</v>
      </c>
      <c r="I891" s="1" t="str">
        <f>J4</f>
        <v xml:space="preserve">strieborná </v>
      </c>
    </row>
    <row r="892" spans="1:26" ht="15" customHeight="1" x14ac:dyDescent="0.25">
      <c r="A892" s="1">
        <v>496996</v>
      </c>
      <c r="C892" s="1" t="str">
        <f>J17</f>
        <v>čierna mat</v>
      </c>
      <c r="D892" s="1">
        <v>496996</v>
      </c>
      <c r="E892" s="432" t="str">
        <f>+VLOOKUP(A892,cennik!A:G,2,FALSE)</f>
        <v>SEVROLL 05926 GM 18 spojovacia lišta H25 3m čierna mat</v>
      </c>
      <c r="F892" s="432" t="str">
        <f>+VLOOKUP(A892,cennik!A:B,2,FALSE)</f>
        <v>SEVROLL 05926 GM 18 spojovacia lišta H25 3m čierna mat</v>
      </c>
      <c r="I892" s="1" t="str">
        <f>J17</f>
        <v>čierna mat</v>
      </c>
    </row>
    <row r="893" spans="1:26" ht="15" customHeight="1" x14ac:dyDescent="0.25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spojovacia lišta H25 3m oliva</v>
      </c>
      <c r="F893" s="432" t="str">
        <f>+VLOOKUP(A893,cennik!A:B,2,FALSE)</f>
        <v>SEVROLL 05807 GM 18 spojovacia lišta H25 3m oliva</v>
      </c>
      <c r="I893" s="1" t="str">
        <f>J6</f>
        <v>oliva</v>
      </c>
    </row>
    <row r="894" spans="1:26" ht="15" customHeight="1" x14ac:dyDescent="0.25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úch.lišta 2,7m oliva</v>
      </c>
      <c r="F894" s="432" t="str">
        <f>+VLOOKUP(A894,cennik!A:B,2,FALSE)</f>
        <v>SEVROLL 05789 Arte GM 18 úch.lišta 2,7m oliva</v>
      </c>
      <c r="H894" s="1">
        <v>2700</v>
      </c>
      <c r="I894" s="1" t="str">
        <f>J6</f>
        <v>oliva</v>
      </c>
    </row>
    <row r="895" spans="1:26" ht="15" customHeight="1" x14ac:dyDescent="0.25">
      <c r="A895" s="2">
        <v>489292</v>
      </c>
      <c r="C895" s="1" t="str">
        <f>J4</f>
        <v xml:space="preserve">strieborná </v>
      </c>
      <c r="D895" s="2">
        <v>489292</v>
      </c>
      <c r="E895" s="432" t="str">
        <f>+VLOOKUP(A895,cennik!A:G,2,FALSE)</f>
        <v>SEVROLL 05788 Arte GM 18 úch.lišta 2,7m strieborná</v>
      </c>
      <c r="F895" s="432" t="str">
        <f>+VLOOKUP(A895,cennik!A:B,2,FALSE)</f>
        <v>SEVROLL 05788 Arte GM 18 úch.lišta 2,7m strieborná</v>
      </c>
      <c r="H895" s="1">
        <v>2700</v>
      </c>
      <c r="I895" s="1" t="str">
        <f>J4</f>
        <v xml:space="preserve">strieborná </v>
      </c>
    </row>
    <row r="896" spans="1:26" ht="15" customHeight="1" x14ac:dyDescent="0.25">
      <c r="A896" s="1">
        <v>489294</v>
      </c>
      <c r="C896" s="1" t="str">
        <f>J17</f>
        <v>čierna mat</v>
      </c>
      <c r="D896" s="1">
        <v>489294</v>
      </c>
      <c r="E896" s="432" t="str">
        <f>+VLOOKUP(A896,cennik!A:G,2,FALSE)</f>
        <v>SEVROLL 05910 Arte GM 18 úchytová lišta 2,7m čierna mat</v>
      </c>
      <c r="F896" s="432" t="str">
        <f>+VLOOKUP(A896,cennik!A:B,2,FALSE)</f>
        <v>SEVROLL 05910 Arte GM 18 úchytová lišta 2,7m čierna mat</v>
      </c>
      <c r="H896" s="1">
        <v>2700</v>
      </c>
      <c r="I896" s="1" t="str">
        <f>J17</f>
        <v>čierna mat</v>
      </c>
    </row>
    <row r="897" spans="1:9" ht="15" customHeight="1" x14ac:dyDescent="0.25">
      <c r="A897" s="1">
        <v>489287</v>
      </c>
      <c r="C897" s="1" t="str">
        <f>J4</f>
        <v xml:space="preserve">strieborná </v>
      </c>
      <c r="D897" s="1">
        <v>489287</v>
      </c>
      <c r="E897" s="432" t="str">
        <f>+VLOOKUP(A897,cennik!A:G,2,FALSE)</f>
        <v>SEVROLL 05785 Porto GM 18 úchytová lišta 3m strieborn</v>
      </c>
      <c r="F897" s="432" t="str">
        <f>+VLOOKUP(A897,cennik!A:B,2,FALSE)</f>
        <v>SEVROLL 05785 Porto GM 18 úchytová lišta 3m strieborn</v>
      </c>
      <c r="H897" s="1">
        <v>3000</v>
      </c>
      <c r="I897" s="1" t="str">
        <f>J4</f>
        <v xml:space="preserve">strieborná </v>
      </c>
    </row>
    <row r="898" spans="1:9" ht="15" customHeight="1" x14ac:dyDescent="0.25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úchytová lišta 2,7m oliva</v>
      </c>
      <c r="F898" s="432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25">
      <c r="A899" s="1">
        <v>489287</v>
      </c>
      <c r="C899" s="1" t="str">
        <f>J4</f>
        <v xml:space="preserve">strieborná </v>
      </c>
      <c r="D899" s="1">
        <v>489287</v>
      </c>
      <c r="E899" s="432" t="str">
        <f>+VLOOKUP(A899,cennik!A:G,2,FALSE)</f>
        <v>SEVROLL 05785 Porto GM 18 úchytová lišta 3m strieborn</v>
      </c>
      <c r="F899" s="432" t="str">
        <f>+VLOOKUP(A899,cennik!A:B,2,FALSE)</f>
        <v>SEVROLL 05785 Porto GM 18 úchytová lišta 3m strieborn</v>
      </c>
      <c r="H899" s="434">
        <v>3000</v>
      </c>
      <c r="I899" s="1" t="str">
        <f>J4</f>
        <v xml:space="preserve">strieborná </v>
      </c>
    </row>
    <row r="900" spans="1:9" ht="15" customHeight="1" x14ac:dyDescent="0.25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úchytová lišta 2,7m oliva</v>
      </c>
      <c r="F900" s="432" t="str">
        <f>+VLOOKUP(A900,cennik!A:B,2,FALSE)</f>
        <v>SEVROLL 05787 Porto GM 18 úchytová lišta 2,7m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2026-01-09T09:09:30Z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