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demostrade-my.sharepoint.com/personal/11507_demos-trade_com/Documents/Záloha/StrongLift Calc/"/>
    </mc:Choice>
  </mc:AlternateContent>
  <xr:revisionPtr revIDLastSave="3241" documentId="8_{425E5FDC-912A-4B15-A554-ADBD8CB0BD27}" xr6:coauthVersionLast="47" xr6:coauthVersionMax="47" xr10:uidLastSave="{DAFE937A-AF29-41E4-8FBD-549815737610}"/>
  <workbookProtection workbookAlgorithmName="SHA-512" workbookHashValue="PmhZSFdFBP/fIyS3Mu2ixc4YtP7I32R3ohKIiRbUGqSFArEaiIEMAHmaqBdvHNgGQp5O+JLOd5OHHUZyHuMmiw==" workbookSaltValue="JNQZ75V5dMgaHP9HOysjBw==" workbookSpinCount="100000" lockStructure="1"/>
  <bookViews>
    <workbookView xWindow="-120" yWindow="-120" windowWidth="29040" windowHeight="15720" tabRatio="602" xr2:uid="{419E08C0-D617-490F-B051-7EE9F25D0485}"/>
  </bookViews>
  <sheets>
    <sheet name="Úvod" sheetId="3" r:id="rId1"/>
    <sheet name="překlady" sheetId="1" state="hidden" r:id="rId2"/>
    <sheet name="Calc 1" sheetId="4" r:id="rId3"/>
    <sheet name="Calc 2" sheetId="7" r:id="rId4"/>
    <sheet name="Výpočty" sheetId="5" state="hidden" r:id="rId5"/>
  </sheets>
  <externalReferences>
    <externalReference r:id="rId6"/>
  </externalReferences>
  <definedNames>
    <definedName name="_A1">#REF!</definedName>
    <definedName name="_A2">#REF!</definedName>
    <definedName name="_A3">#REF!</definedName>
    <definedName name="_kombinovane_profily">#REF!</definedName>
    <definedName name="_N1">#REF!</definedName>
    <definedName name="_N2">#REF!</definedName>
    <definedName name="_N3">#REF!</definedName>
    <definedName name="_obrazek">IF(#REF!="PRAVDA",#REF!,IF(#REF!="NEPRAVDA",#REF!,0))</definedName>
    <definedName name="_pocet_sprzosy">#REF!</definedName>
    <definedName name="_široký_Automatická_vzpěra">#REF!</definedName>
    <definedName name="_široký_Aventos_HF">#REF!</definedName>
    <definedName name="_široký_Aventos_HK_XS">#REF!</definedName>
    <definedName name="_široký_BLUM_naložený">#REF!</definedName>
    <definedName name="_široký_BLUM_polonaložený">#REF!</definedName>
    <definedName name="_široký_BLUM_vložený">#REF!</definedName>
    <definedName name="_široký_Duo">#REF!</definedName>
    <definedName name="_široký_Duo_Forte">#REF!</definedName>
    <definedName name="_široký_FREEfold">#REF!</definedName>
    <definedName name="_široký_FREElight">#REF!</definedName>
    <definedName name="_široký_HETTICH_naložený">#REF!</definedName>
    <definedName name="_široký_HETTICH_polonaložený">#REF!</definedName>
    <definedName name="_široký_HETTICH_vložený">#REF!</definedName>
    <definedName name="_široký_K12">#REF!</definedName>
    <definedName name="_široký_Kiaro">#REF!</definedName>
    <definedName name="_široký_Kraby">#REF!</definedName>
    <definedName name="_široký_LiftMini">#REF!</definedName>
    <definedName name="_široký_Link">#REF!</definedName>
    <definedName name="_široký_Maxi">#REF!</definedName>
    <definedName name="_široký_Polohovací_vzpěra">#REF!</definedName>
    <definedName name="_široký_Spodní_K12">#REF!</definedName>
    <definedName name="_široký_Spodní_Kraby">#REF!</definedName>
    <definedName name="_široký_STRONG_naložený">#REF!</definedName>
    <definedName name="_široký_STRONG_PLUS_naložený">#REF!</definedName>
    <definedName name="_široký_STRONG_PLUS_polonaložený">#REF!</definedName>
    <definedName name="_široký_STRONG_PLUS_vložený">#REF!</definedName>
    <definedName name="_široký_STRONG_polonaložený">#REF!</definedName>
    <definedName name="_široký_STRONG_vložený">#REF!</definedName>
    <definedName name="_umisteni_zavesu">#REF!</definedName>
    <definedName name="_umisteni_zavesu_vyklop">#REF!</definedName>
    <definedName name="_Úzký_Automatická_vzpěra">#REF!</definedName>
    <definedName name="_Úzký_Aventos_HF">#REF!</definedName>
    <definedName name="_Úzký_Aventos_HK_XS">#REF!</definedName>
    <definedName name="_úzký_BLUM_naložený">#REF!</definedName>
    <definedName name="_úzký_BLUM_polonaložený">#REF!</definedName>
    <definedName name="_úzký_BLUM_vložený">#REF!</definedName>
    <definedName name="_Úzký_Duo">#REF!</definedName>
    <definedName name="_Úzký_Duo_Forte">#REF!</definedName>
    <definedName name="_Úzký_FREEfold">#REF!</definedName>
    <definedName name="_Úzký_FREElight">#REF!</definedName>
    <definedName name="_úzký_HETTICH_naložený">#REF!</definedName>
    <definedName name="_úzký_HETTICH_polonaložený">#REF!</definedName>
    <definedName name="_úzký_HETTICH_vložený">#REF!</definedName>
    <definedName name="_Úzký_K12">#REF!</definedName>
    <definedName name="_Úzký_Kiaro">#REF!</definedName>
    <definedName name="_Úzký_Kraby">#REF!</definedName>
    <definedName name="_Úzký_Maxi">#REF!</definedName>
    <definedName name="_Úzký_Polohovací_vzpěra">#REF!</definedName>
    <definedName name="_Úzký_Spodní_K12">#REF!</definedName>
    <definedName name="_Úzký_Spodní_Kraby">#REF!</definedName>
    <definedName name="_úzký_STRONG_naložený">#REF!</definedName>
    <definedName name="_úzký_STRONG_PLUS_naložený">#REF!</definedName>
    <definedName name="_varna_panty_svisle">#REF!</definedName>
    <definedName name="_vše_profily">#REF!</definedName>
    <definedName name="_vyklopy_blum">#REF!</definedName>
    <definedName name="_vyklopy_hettich">#REF!</definedName>
    <definedName name="_vyklopy_italiana">#REF!</definedName>
    <definedName name="_vyklopy_kesse">#REF!</definedName>
    <definedName name="_vyklopy_strong">#REF!</definedName>
    <definedName name="_zavesy_blum">#REF!</definedName>
    <definedName name="_zavesy_hettich">#REF!</definedName>
    <definedName name="_zavesy_strong">#REF!</definedName>
    <definedName name="_znacka_vyklopy">#REF!</definedName>
    <definedName name="_znacka_zavesy">#REF!</definedName>
    <definedName name="AV_HF">#REF!</definedName>
    <definedName name="AV_HF_SD">#REF!</definedName>
    <definedName name="AV_HK">#REF!</definedName>
    <definedName name="AV_HK_SD">#REF!</definedName>
    <definedName name="AV_HK_TIP">#REF!</definedName>
    <definedName name="AV_HKS">#REF!</definedName>
    <definedName name="AV_HKS_TIP">#REF!</definedName>
    <definedName name="AV_HKXS">#REF!</definedName>
    <definedName name="AV_HKXS_TIP">#REF!</definedName>
    <definedName name="AV_HL">#REF!</definedName>
    <definedName name="AV_HL_SD">#REF!</definedName>
    <definedName name="AV_HS">#REF!</definedName>
    <definedName name="AV_HS_SD">#REF!</definedName>
    <definedName name="AV_OST">#REF!</definedName>
    <definedName name="BLUM">#REF!</definedName>
    <definedName name="BLUM_WIDE">#REF!</definedName>
    <definedName name="ČTYŘI_VÝŠKY">[1]čelo!$Y$6:$Y$9</definedName>
    <definedName name="DOL_DV">#REF!</definedName>
    <definedName name="DOLE">#REF!</definedName>
    <definedName name="DTDL_18">#REF!</definedName>
    <definedName name="DVĚ_VÝŠKY">[1]čelo!$W$6:$W$7</definedName>
    <definedName name="HETTICH">#REF!</definedName>
    <definedName name="HF_POZICE_2_DVIRKA">#REF!</definedName>
    <definedName name="HF_TYP_2_CILKA">#REF!</definedName>
    <definedName name="HM_UCH">#REF!</definedName>
    <definedName name="HOR_DV">#REF!</definedName>
    <definedName name="JEDNA_VÝŠKA">[1]čelo!$V$6</definedName>
    <definedName name="MAX_ROZ_RAM">#REF!</definedName>
    <definedName name="MDF_16">#REF!</definedName>
    <definedName name="MDF_18">#REF!</definedName>
    <definedName name="MIN_POZ_ZAVES">#REF!</definedName>
    <definedName name="MIN_POZ_ZAVES_80">#REF!</definedName>
    <definedName name="MIN_ROZ_RAM">#REF!</definedName>
    <definedName name="NAHORE">#REF!</definedName>
    <definedName name="OBE_STRANY">#REF!</definedName>
    <definedName name="PANT_BLUM_SLIM">#REF!</definedName>
    <definedName name="PANT_BLUM_WIDE">#REF!</definedName>
    <definedName name="PANT_HETTICH_SLIM">#REF!</definedName>
    <definedName name="PANT_HETTICH_WIDE">#REF!</definedName>
    <definedName name="PANT_STRONG_SLIM_BTL">#REF!</definedName>
    <definedName name="PANT_STRONG_SLIM_STL">#REF!</definedName>
    <definedName name="PANT_STRONG_WIDE_BTL">#REF!</definedName>
    <definedName name="PANT_STRONG_WIDE_STL">#REF!</definedName>
    <definedName name="PANTY_TAB1">#REF!</definedName>
    <definedName name="POC_ZAVES">#REF!</definedName>
    <definedName name="POZ_RAM">#REF!</definedName>
    <definedName name="POZICE_RAMENE">#REF!</definedName>
    <definedName name="PRAZDNE_1">#REF!</definedName>
    <definedName name="PROFILY_ALL">#REF!</definedName>
    <definedName name="PROV_2_CILKA">#REF!</definedName>
    <definedName name="RADEK_1_5">OFFSET(#REF!,0,0,COUNT(#REF!:#REF!),1)</definedName>
    <definedName name="RADEK_1_6">OFFSET(#REF!,0,0,COUNT(#REF!:#REF!),1)</definedName>
    <definedName name="RADEK_2_5">OFFSET(#REF!,0,0,COUNT(#REF!:#REF!),1)</definedName>
    <definedName name="RADEK_2_6">OFFSET(#REF!,0,0,COUNT(#REF!:#REF!),1)</definedName>
    <definedName name="RADEK_3_5">OFFSET(#REF!,0,0,COUNT(#REF!:#REF!),1)</definedName>
    <definedName name="RADEK_3_6">OFFSET(#REF!,0,0,COUNT(#REF!:#REF!),1)</definedName>
    <definedName name="RADEK_4_5">OFFSET(#REF!,0,0,COUNT(#REF!:#REF!),1)</definedName>
    <definedName name="RADEK_4_6">OFFSET(#REF!,0,0,COUNT(#REF!:#REF!),1)</definedName>
    <definedName name="RADEK_5_5">OFFSET(#REF!,0,0,COUNT(#REF!:#REF!),1)</definedName>
    <definedName name="RADEK_5_6">OFFSET(#REF!,0,0,COUNT(#REF!:#REF!),1)</definedName>
    <definedName name="RADEK_6_5">OFFSET(#REF!,0,0,COUNT(#REF!:#REF!),1)</definedName>
    <definedName name="RADEK_6_6">OFFSET(#REF!,0,0,COUNT(#REF!:#REF!),1)</definedName>
    <definedName name="SIR_RAM">#REF!</definedName>
    <definedName name="SKLO_ALL">#REF!</definedName>
    <definedName name="SKLO_FOR_STICK">#REF!</definedName>
    <definedName name="SKLO_VYBER_T1">OFFSET(#REF!,0,0,COUNT(#REF!),1)</definedName>
    <definedName name="SKLO_VYBER_T2">OFFSET(#REF!,0,0,COUNT(#REF!),1)</definedName>
    <definedName name="SKLO_VYBER_T3">OFFSET(#REF!,0,0,COUNT(#REF!),1)</definedName>
    <definedName name="SKLO_VYBER_T4">OFFSET(#REF!,0,0,COUNT(#REF!),1)</definedName>
    <definedName name="SKLO_VYBER_T5">OFFSET(#REF!,0,0,COUNT(#REF!),1)</definedName>
    <definedName name="SKLO_VYBER_T6">OFFSET(#REF!,0,0,COUNT(#REF!),1)</definedName>
    <definedName name="STRONG_BINT_TL">#REF!</definedName>
    <definedName name="STRONG_INT_TL">#REF!</definedName>
    <definedName name="STRONG_Plus">#REF!</definedName>
    <definedName name="T1_PANT_BLUM">#REF!</definedName>
    <definedName name="T1_PANT_HETTICH">#REF!</definedName>
    <definedName name="T1_PANT_STRONG_BTL">#REF!</definedName>
    <definedName name="T1_PANT_STRONG_PLUS">#REF!</definedName>
    <definedName name="T1_PANT_STRONG_STL">#REF!</definedName>
    <definedName name="T1_PODLOZKA_TYPY">OFFSET(#REF!,0,0,COUNT(#REF!),1)</definedName>
    <definedName name="T1_VYKLOPY">OFFSET(#REF!,0,0,COUNT(#REF!),1)</definedName>
    <definedName name="T2_PANT_BLUM">#REF!</definedName>
    <definedName name="T2_PANT_HETTICH">#REF!</definedName>
    <definedName name="T2_PANT_STRONG_BTL">#REF!</definedName>
    <definedName name="T2_PANT_STRONG_STL">#REF!</definedName>
    <definedName name="T2_PODLOZKA_TYPY">OFFSET(#REF!,0,0,COUNT(#REF!),1)</definedName>
    <definedName name="T2_VYKLOPY">OFFSET(#REF!,0,0,COUNT(#REF!),1)</definedName>
    <definedName name="T3_PANT_BLUM">#REF!</definedName>
    <definedName name="T3_PANT_HETTICH">#REF!</definedName>
    <definedName name="T3_PANT_STRONG_BTL">#REF!</definedName>
    <definedName name="T3_PANT_STRONG_STL">#REF!</definedName>
    <definedName name="T3_PODLOZKA_TYPY">OFFSET(#REF!,0,0,COUNT(#REF!),1)</definedName>
    <definedName name="T3_VYKLOPY">OFFSET(#REF!,0,0,COUNT(#REF!),1)</definedName>
    <definedName name="T4_PANT_BLUM">#REF!</definedName>
    <definedName name="T4_PANT_HETTICH">#REF!</definedName>
    <definedName name="T4_PANT_STRONG_BTL">#REF!</definedName>
    <definedName name="T4_PANT_STRONG_STL">#REF!</definedName>
    <definedName name="T4_PODLOZKA_TYPY">OFFSET(#REF!,0,0,COUNT(#REF!),1)</definedName>
    <definedName name="T4_VYKLOPY">OFFSET(#REF!,0,0,COUNT(#REF!),1)</definedName>
    <definedName name="T5_PANT_BLUM">#REF!</definedName>
    <definedName name="T5_PANT_HETTICH">#REF!</definedName>
    <definedName name="T5_PANT_STRONG_BTL">#REF!</definedName>
    <definedName name="T5_PANT_STRONG_STL">#REF!</definedName>
    <definedName name="T5_PODLOZKA_TYPY">OFFSET(#REF!,0,0,COUNT(#REF!),1)</definedName>
    <definedName name="T5_VYKLOPY">OFFSET(#REF!,0,0,COUNT(#REF!),1)</definedName>
    <definedName name="T6_PANT_BLUM">#REF!</definedName>
    <definedName name="T6_PANT_HETTICH">#REF!</definedName>
    <definedName name="T6_PANT_STRONG_BTL">#REF!</definedName>
    <definedName name="T6_PANT_STRONG_STL">#REF!</definedName>
    <definedName name="T6_PODLOZKA_TYPY">OFFSET(#REF!,0,0,COUNT(#REF!),1)</definedName>
    <definedName name="T6_VYKLOPY">OFFSET(#REF!,0,0,COUNT(#REF!),1)</definedName>
    <definedName name="TŘI_VÝŠKY">[1]čelo!$X$6:$X$8</definedName>
    <definedName name="TYP_AV">#REF!</definedName>
    <definedName name="TYP_AV_OST">#REF!</definedName>
    <definedName name="TYP_PODL">#REF!</definedName>
    <definedName name="TYP_RAM">#REF!</definedName>
    <definedName name="TYP_RAM_AV_HL">#REF!</definedName>
    <definedName name="TYP_ZAV">#REF!</definedName>
    <definedName name="UMISTENI_RAM_HKXS">#REF!</definedName>
    <definedName name="UMISTENI_VYKLOP">#REF!</definedName>
    <definedName name="UZKY_RAM">#REF!</definedName>
    <definedName name="VLEVO">#REF!</definedName>
    <definedName name="VPRAVO">#REF!</definedName>
    <definedName name="VYBER_SEZN">#REF!</definedName>
    <definedName name="VYKLOP_DWN_SLIM">#REF!</definedName>
    <definedName name="VYKLOP_DWN_WIDE">#REF!</definedName>
    <definedName name="VYKLOP_UP_SLIM">#REF!</definedName>
    <definedName name="VYKLOP_UP_WIDE">#REF!</definedName>
    <definedName name="VYR_ZAVES">#REF!</definedName>
    <definedName name="VZD_ZAVES">#REF!</definedName>
    <definedName name="ZAVES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A17" i="3" s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17" i="4" s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" i="1"/>
  <c r="E12" i="4" l="1"/>
  <c r="A30" i="3" l="1"/>
  <c r="G1" i="5"/>
  <c r="G17" i="5" s="1"/>
  <c r="B22" i="4"/>
  <c r="Q20" i="7"/>
  <c r="B8" i="5"/>
  <c r="N6" i="7"/>
  <c r="S20" i="7"/>
  <c r="Q17" i="7"/>
  <c r="B28" i="7" l="1"/>
  <c r="G12" i="5"/>
  <c r="G11" i="5"/>
  <c r="G10" i="5"/>
  <c r="G9" i="5"/>
  <c r="G7" i="5"/>
  <c r="G21" i="5"/>
  <c r="G6" i="5"/>
  <c r="G13" i="5"/>
  <c r="G25" i="5"/>
  <c r="G24" i="5"/>
  <c r="G23" i="5"/>
  <c r="G22" i="5"/>
  <c r="G19" i="5"/>
  <c r="G5" i="5"/>
  <c r="G16" i="5"/>
  <c r="G15" i="5"/>
  <c r="O9" i="4"/>
  <c r="G3" i="5"/>
  <c r="G18" i="5"/>
  <c r="G4" i="5"/>
  <c r="O11" i="4"/>
  <c r="O10" i="4"/>
  <c r="O8" i="4"/>
  <c r="H11" i="4"/>
  <c r="P12" i="5"/>
  <c r="P25" i="5"/>
  <c r="P11" i="5"/>
  <c r="P10" i="5"/>
  <c r="P7" i="5"/>
  <c r="P6" i="5"/>
  <c r="P5" i="5"/>
  <c r="P4" i="5"/>
  <c r="P16" i="5"/>
  <c r="P24" i="5"/>
  <c r="P23" i="5"/>
  <c r="P22" i="5"/>
  <c r="P19" i="5"/>
  <c r="P18" i="5"/>
  <c r="P17" i="5"/>
  <c r="P13" i="5"/>
  <c r="B7" i="5"/>
  <c r="N8" i="7"/>
  <c r="Q14" i="7"/>
  <c r="Q15" i="7" s="1"/>
  <c r="Q21" i="7"/>
  <c r="Q12" i="7" l="1"/>
  <c r="O12" i="4"/>
  <c r="B18" i="4"/>
  <c r="F27" i="4"/>
  <c r="H27" i="4"/>
  <c r="D27" i="4"/>
  <c r="D28" i="4"/>
  <c r="B28" i="4"/>
  <c r="B27" i="4"/>
  <c r="H28" i="4"/>
  <c r="F28" i="4"/>
  <c r="I6" i="7"/>
  <c r="I8" i="7"/>
  <c r="B5" i="5" l="1"/>
  <c r="B6" i="5"/>
  <c r="H21" i="5" l="1"/>
  <c r="H15" i="5"/>
  <c r="H41" i="5"/>
  <c r="H47" i="5"/>
  <c r="J2" i="4" l="1"/>
  <c r="O2" i="7"/>
  <c r="B5" i="4"/>
  <c r="A22" i="3" l="1"/>
  <c r="G26" i="4" l="1"/>
  <c r="C26" i="4"/>
  <c r="F26" i="4"/>
  <c r="B26" i="4"/>
  <c r="C24" i="7"/>
  <c r="H33" i="7"/>
  <c r="C33" i="7"/>
  <c r="H24" i="7"/>
  <c r="G24" i="7"/>
  <c r="B33" i="7"/>
  <c r="G33" i="7"/>
  <c r="B24" i="7"/>
  <c r="G17" i="4"/>
  <c r="F17" i="4"/>
  <c r="B17" i="4"/>
  <c r="B18" i="7" l="1"/>
  <c r="B5" i="7"/>
  <c r="B7" i="4"/>
  <c r="B14" i="7"/>
  <c r="B16" i="7"/>
  <c r="B15" i="7"/>
  <c r="B12" i="7"/>
  <c r="B4" i="5"/>
  <c r="Q31" i="3"/>
  <c r="B12" i="4" l="1"/>
  <c r="B19" i="7"/>
  <c r="H26" i="4"/>
  <c r="D26" i="4"/>
  <c r="G31" i="7"/>
  <c r="F24" i="4"/>
  <c r="G22" i="7"/>
  <c r="B31" i="7"/>
  <c r="B22" i="7"/>
  <c r="B24" i="4"/>
  <c r="S19" i="5"/>
  <c r="S18" i="5"/>
  <c r="S33" i="5"/>
  <c r="S45" i="5"/>
  <c r="S31" i="5"/>
  <c r="S16" i="5"/>
  <c r="G27" i="4" s="1"/>
  <c r="S44" i="5"/>
  <c r="S30" i="5"/>
  <c r="S7" i="5"/>
  <c r="S6" i="5"/>
  <c r="S5" i="5"/>
  <c r="S4" i="5"/>
  <c r="C27" i="4" s="1"/>
  <c r="S32" i="5"/>
  <c r="S17" i="5"/>
  <c r="S43" i="5"/>
  <c r="S42" i="5"/>
  <c r="D33" i="7"/>
  <c r="D24" i="7"/>
  <c r="I24" i="7"/>
  <c r="I33" i="7"/>
  <c r="S38" i="5"/>
  <c r="S50" i="5"/>
  <c r="S24" i="5"/>
  <c r="S23" i="5"/>
  <c r="S22" i="5"/>
  <c r="G28" i="4" s="1"/>
  <c r="S51" i="5"/>
  <c r="S37" i="5"/>
  <c r="S11" i="5"/>
  <c r="S36" i="5"/>
  <c r="S49" i="5"/>
  <c r="S25" i="5"/>
  <c r="S10" i="5"/>
  <c r="C28" i="4" s="1"/>
  <c r="S48" i="5"/>
  <c r="S13" i="5"/>
  <c r="S39" i="5"/>
  <c r="S12" i="5"/>
  <c r="B3" i="5"/>
  <c r="Q1" i="7" s="1"/>
  <c r="E6" i="7"/>
  <c r="J11" i="5"/>
  <c r="J36" i="5"/>
  <c r="J35" i="5"/>
  <c r="J39" i="5"/>
  <c r="J38" i="5"/>
  <c r="J51" i="5"/>
  <c r="J50" i="5"/>
  <c r="J49" i="5"/>
  <c r="J48" i="5"/>
  <c r="J37" i="5"/>
  <c r="J7" i="5"/>
  <c r="J42" i="5"/>
  <c r="J32" i="5"/>
  <c r="J31" i="5"/>
  <c r="J29" i="5"/>
  <c r="J33" i="5"/>
  <c r="J45" i="5"/>
  <c r="J30" i="5"/>
  <c r="J43" i="5"/>
  <c r="J44" i="5"/>
  <c r="B9" i="4"/>
  <c r="B8" i="4"/>
  <c r="B13" i="7"/>
  <c r="F15" i="4"/>
  <c r="B15" i="4"/>
  <c r="J12" i="5"/>
  <c r="J13" i="5"/>
  <c r="J4" i="5"/>
  <c r="J5" i="5"/>
  <c r="J3" i="5"/>
  <c r="D17" i="4"/>
  <c r="H17" i="4"/>
  <c r="J16" i="5"/>
  <c r="J17" i="5"/>
  <c r="J18" i="5"/>
  <c r="J22" i="5"/>
  <c r="J19" i="5"/>
  <c r="J6" i="5"/>
  <c r="J23" i="5"/>
  <c r="J24" i="5"/>
  <c r="J9" i="5"/>
  <c r="J25" i="5"/>
  <c r="J10" i="5"/>
  <c r="P12" i="7" l="1"/>
  <c r="F16" i="7" s="1"/>
  <c r="F19" i="7" s="1"/>
  <c r="F18" i="4"/>
  <c r="J17" i="4" s="1"/>
  <c r="F19" i="4"/>
  <c r="B19" i="4"/>
  <c r="D19" i="4"/>
  <c r="C19" i="4"/>
  <c r="D18" i="4"/>
  <c r="C18" i="4"/>
  <c r="H19" i="4"/>
  <c r="G19" i="4"/>
  <c r="H18" i="4"/>
  <c r="G18" i="4"/>
  <c r="I18" i="7" l="1"/>
  <c r="G27" i="5" l="1"/>
  <c r="S27" i="7"/>
  <c r="S28" i="7"/>
  <c r="S29" i="7"/>
  <c r="S26" i="7"/>
  <c r="S30" i="7" l="1"/>
  <c r="G43" i="5"/>
  <c r="G42" i="5"/>
  <c r="G49" i="5"/>
  <c r="G35" i="5"/>
  <c r="G38" i="5"/>
  <c r="G48" i="5"/>
  <c r="G51" i="5"/>
  <c r="G36" i="5"/>
  <c r="G37" i="5"/>
  <c r="G31" i="5"/>
  <c r="G41" i="5"/>
  <c r="G50" i="5"/>
  <c r="G32" i="5"/>
  <c r="G29" i="5"/>
  <c r="G33" i="5"/>
  <c r="G30" i="5"/>
  <c r="G44" i="5"/>
  <c r="G39" i="5"/>
  <c r="G47" i="5"/>
  <c r="G45" i="5"/>
  <c r="P39" i="5"/>
  <c r="P30" i="5"/>
  <c r="P32" i="5"/>
  <c r="P36" i="5"/>
  <c r="P42" i="5"/>
  <c r="P45" i="5"/>
  <c r="P38" i="5"/>
  <c r="P31" i="5"/>
  <c r="P51" i="5"/>
  <c r="P43" i="5"/>
  <c r="P44" i="5"/>
  <c r="P37" i="5"/>
  <c r="P50" i="5"/>
  <c r="P49" i="5"/>
  <c r="P33" i="5"/>
  <c r="P48" i="5"/>
  <c r="H25" i="7" l="1"/>
  <c r="D26" i="7"/>
  <c r="B26" i="7"/>
  <c r="C26" i="7"/>
  <c r="B25" i="7"/>
  <c r="D25" i="7"/>
  <c r="C25" i="7"/>
  <c r="I25" i="7"/>
  <c r="H34" i="7"/>
  <c r="G34" i="7"/>
  <c r="I34" i="7"/>
  <c r="G35" i="7"/>
  <c r="I35" i="7"/>
  <c r="H35" i="7"/>
  <c r="B35" i="7"/>
  <c r="D35" i="7"/>
  <c r="C35" i="7"/>
  <c r="B34" i="7"/>
  <c r="C34" i="7"/>
  <c r="D34" i="7"/>
  <c r="H26" i="7"/>
  <c r="G25" i="7"/>
  <c r="M24" i="7" s="1"/>
  <c r="I26" i="7"/>
  <c r="G26" i="7"/>
</calcChain>
</file>

<file path=xl/sharedStrings.xml><?xml version="1.0" encoding="utf-8"?>
<sst xmlns="http://schemas.openxmlformats.org/spreadsheetml/2006/main" count="529" uniqueCount="323">
  <si>
    <t>Verze:</t>
  </si>
  <si>
    <t>1.00</t>
  </si>
  <si>
    <t>CZ</t>
  </si>
  <si>
    <t>SK</t>
  </si>
  <si>
    <t>PL</t>
  </si>
  <si>
    <t>HU</t>
  </si>
  <si>
    <t>EN</t>
  </si>
  <si>
    <t>FR</t>
  </si>
  <si>
    <t>DE</t>
  </si>
  <si>
    <t>Verze 1.00</t>
  </si>
  <si>
    <t>Verzia 1.00</t>
  </si>
  <si>
    <t>Wersja 1.00</t>
  </si>
  <si>
    <t>Version 1.00</t>
  </si>
  <si>
    <t>Dále</t>
  </si>
  <si>
    <t>Ďalšie</t>
  </si>
  <si>
    <t>Next</t>
  </si>
  <si>
    <t>Úvod</t>
  </si>
  <si>
    <t>Bevezetés</t>
  </si>
  <si>
    <t>Main page</t>
  </si>
  <si>
    <t>Typ materiálu</t>
  </si>
  <si>
    <t>Anyagtípus</t>
  </si>
  <si>
    <t>Material type</t>
  </si>
  <si>
    <t>Dřevotříska</t>
  </si>
  <si>
    <t>Drevotrieska</t>
  </si>
  <si>
    <t>Forgácslap</t>
  </si>
  <si>
    <t>Chipboard</t>
  </si>
  <si>
    <t>Šířka dvířka (mm)</t>
  </si>
  <si>
    <t>Výška dvířka (mm)</t>
  </si>
  <si>
    <t>Váha úchytky</t>
  </si>
  <si>
    <t>Fogantyú súlya</t>
  </si>
  <si>
    <t>Handle weight</t>
  </si>
  <si>
    <t>Vypočtená hmotnost dvířka</t>
  </si>
  <si>
    <t>Hmotnost čela včetně úchytky</t>
  </si>
  <si>
    <t>Pokud znáte hmotnost a nechcete využít výpočtu hmotnosti</t>
  </si>
  <si>
    <t>If you know the weight and do not want to use the weight calculation</t>
  </si>
  <si>
    <t>Výpočet hmotnosti dvířka</t>
  </si>
  <si>
    <t>Výpočet sily piestu StrongLift 245 mm</t>
  </si>
  <si>
    <t>Kód</t>
  </si>
  <si>
    <t>Název</t>
  </si>
  <si>
    <t>248165</t>
  </si>
  <si>
    <t>StrongLifts plynová automatická vzpěra 245mm/100N bílá</t>
  </si>
  <si>
    <t>275675</t>
  </si>
  <si>
    <t>StrongLifts plynová automatická vzpěra 245mm/100N šedá</t>
  </si>
  <si>
    <t>248166</t>
  </si>
  <si>
    <t>StrongLifts plynová automatická vzpěra 245mm/120N bílá</t>
  </si>
  <si>
    <t>275676</t>
  </si>
  <si>
    <t>StrongLifts plynová automatická vzpěra 245mm/120N šedá</t>
  </si>
  <si>
    <t>248162</t>
  </si>
  <si>
    <t>StrongLifts plynová automatická vzpěra 245mm/30N bílá</t>
  </si>
  <si>
    <t>275672</t>
  </si>
  <si>
    <t>StrongLifts plynová automatická vzpěra 245mm/30N šedá</t>
  </si>
  <si>
    <t>248163</t>
  </si>
  <si>
    <t>StrongLifts plynová automatická vzpěra 245mm/60N bílá</t>
  </si>
  <si>
    <t>275673</t>
  </si>
  <si>
    <t>StrongLifts plynová automatická vzpěra 245mm/60N šedá</t>
  </si>
  <si>
    <t>248164</t>
  </si>
  <si>
    <t>StrongLifts plynová automatická vzpěra 245mm/80N bílá</t>
  </si>
  <si>
    <t>275674</t>
  </si>
  <si>
    <t>StrongLifts plynová automatická vzpěra 245mm/80N šedá</t>
  </si>
  <si>
    <t>284256</t>
  </si>
  <si>
    <t>StrongLifts plynová polohovací vzpěra 245mm/100N bílá</t>
  </si>
  <si>
    <t>284252</t>
  </si>
  <si>
    <t>StrongLifts plynová polohovací vzpěra 245mm/100N šedá</t>
  </si>
  <si>
    <t>284257</t>
  </si>
  <si>
    <t>StrongLifts plynová polohovací vzpěra 245mm/120N bílá</t>
  </si>
  <si>
    <t>284253</t>
  </si>
  <si>
    <t>StrongLifts plynová polohovací vzpěra 245mm/120N šedá</t>
  </si>
  <si>
    <t>284254</t>
  </si>
  <si>
    <t>StrongLifts plynová polohovací vzpěra 245mm/60N bílá</t>
  </si>
  <si>
    <t>284250</t>
  </si>
  <si>
    <t>StrongLifts plynová polohovací vzpěra 245mm/60N šedá</t>
  </si>
  <si>
    <t>284255</t>
  </si>
  <si>
    <t>StrongLifts plynová polohovací vzpěra 245mm/80N bílá</t>
  </si>
  <si>
    <t>284251</t>
  </si>
  <si>
    <t>StrongLifts plynová polohovací vzpěra 245mm/80N šedá</t>
  </si>
  <si>
    <t>bílá</t>
  </si>
  <si>
    <t>šedá</t>
  </si>
  <si>
    <t>biela</t>
  </si>
  <si>
    <t>sivá</t>
  </si>
  <si>
    <t>fehér</t>
  </si>
  <si>
    <t>szürke</t>
  </si>
  <si>
    <t>Síla</t>
  </si>
  <si>
    <t>Barva</t>
  </si>
  <si>
    <t>Síla od</t>
  </si>
  <si>
    <t>Síla do</t>
  </si>
  <si>
    <t>white</t>
  </si>
  <si>
    <t>grey</t>
  </si>
  <si>
    <t>30N</t>
  </si>
  <si>
    <t>Positioning piston</t>
  </si>
  <si>
    <t>Síla pístu</t>
  </si>
  <si>
    <t>Sila piestu</t>
  </si>
  <si>
    <t>Znáte hmotnost dvířek?</t>
  </si>
  <si>
    <t>Znám</t>
  </si>
  <si>
    <t>Neznám</t>
  </si>
  <si>
    <t>Vyplňte:</t>
  </si>
  <si>
    <t>Zpět</t>
  </si>
  <si>
    <t>Späť</t>
  </si>
  <si>
    <t>Vissza</t>
  </si>
  <si>
    <t>Back</t>
  </si>
  <si>
    <t>nelze</t>
  </si>
  <si>
    <t>not possible</t>
  </si>
  <si>
    <t>Tloušťka materiálu (mm)</t>
  </si>
  <si>
    <t>Hrúbka materiálu (mm)</t>
  </si>
  <si>
    <t>Grubość materiału (mm)</t>
  </si>
  <si>
    <t>Thickness of material (mm)</t>
  </si>
  <si>
    <t>Na Vámi zadané parametry doporučujeme použít jiný mechanizmus výklopu</t>
  </si>
  <si>
    <t>tabulka pro list Calc 2</t>
  </si>
  <si>
    <t>tabulka pro list Calc 1</t>
  </si>
  <si>
    <t>60N</t>
  </si>
  <si>
    <t>80N</t>
  </si>
  <si>
    <t>100N</t>
  </si>
  <si>
    <t>120N</t>
  </si>
  <si>
    <t>Výpočet pro desku</t>
  </si>
  <si>
    <t>Výpočet pro rámeček</t>
  </si>
  <si>
    <t>MDF
(760 kg/m3)</t>
  </si>
  <si>
    <t>ALU</t>
  </si>
  <si>
    <t>Změna hmotnosti (kg/bm)</t>
  </si>
  <si>
    <t>Menší o (mm)</t>
  </si>
  <si>
    <t>Široké s vloženým sklem</t>
  </si>
  <si>
    <t>Široké s naloženým nebo nalepeným sklem</t>
  </si>
  <si>
    <t>Úzké s vloženým sklem</t>
  </si>
  <si>
    <t>Úzké s naloženým nebo nalepeným sklem</t>
  </si>
  <si>
    <t>váha skla 4mm</t>
  </si>
  <si>
    <t>kg/m3</t>
  </si>
  <si>
    <t>Naložené / vložené</t>
  </si>
  <si>
    <t>profil</t>
  </si>
  <si>
    <t>váha</t>
  </si>
  <si>
    <t>sklo</t>
  </si>
  <si>
    <t>Široký alu rámeček s vloženým sklem</t>
  </si>
  <si>
    <t>Široký alu rámeček s nalepeným sklem</t>
  </si>
  <si>
    <t>Úzký alu rámeček s vloženým sklem</t>
  </si>
  <si>
    <t>Úzký alu rámeček s nalepeným sklem</t>
  </si>
  <si>
    <t>Tento kalkulátor slouží jako inspirace a každou montáž je potřeba individuálně zvážit. Firma Démos trade nepřebírá jakoukoliv zodpovědnost za montáž dle tohoto konfigurátoru.</t>
  </si>
  <si>
    <t>Na Vámi zadané parametry nabízíme pouze AUTOMATICKÉ písty Stronglift</t>
  </si>
  <si>
    <t>Zvolte počet pístů</t>
  </si>
  <si>
    <t>Při hraniční hodnotě zvažte použití silnějšího pístu</t>
  </si>
  <si>
    <t>Automatický píst</t>
  </si>
  <si>
    <t>Výpočet síly pístů StrongLifts 245 mm</t>
  </si>
  <si>
    <t>Pomocná kalkulačka pro výpočet váhy dvířka a síly pístů</t>
  </si>
  <si>
    <t>StrongLifts Calc</t>
  </si>
  <si>
    <t xml:space="preserve">Dalej </t>
  </si>
  <si>
    <t>Wstęp</t>
  </si>
  <si>
    <t xml:space="preserve">Typ materiału </t>
  </si>
  <si>
    <t xml:space="preserve">Płyta wiórowa </t>
  </si>
  <si>
    <r>
      <t>Waga uchwytu</t>
    </r>
    <r>
      <rPr>
        <sz val="11"/>
        <color theme="1"/>
        <rFont val="Aptos Narrow"/>
        <family val="2"/>
        <charset val="238"/>
        <scheme val="minor"/>
      </rPr>
      <t>.</t>
    </r>
  </si>
  <si>
    <r>
      <t>Waga frontu wraz z uchwytem</t>
    </r>
    <r>
      <rPr>
        <sz val="11"/>
        <color theme="1"/>
        <rFont val="Aptos Narrow"/>
        <family val="2"/>
        <charset val="238"/>
        <scheme val="minor"/>
      </rPr>
      <t>.</t>
    </r>
  </si>
  <si>
    <t>Jeśli znasz wagę i nie chcesz korzystać z obliczania wagi</t>
  </si>
  <si>
    <t>biała</t>
  </si>
  <si>
    <t xml:space="preserve">szara </t>
  </si>
  <si>
    <t>Kod</t>
  </si>
  <si>
    <t>Kolor</t>
  </si>
  <si>
    <t xml:space="preserve">Znam </t>
  </si>
  <si>
    <t xml:space="preserve">Nie znam </t>
  </si>
  <si>
    <t>Proszę wypełnić</t>
  </si>
  <si>
    <t>Cofnij</t>
  </si>
  <si>
    <t>Nie jest możliwe</t>
  </si>
  <si>
    <t>Na podstawie podanych przez Państwa parametrów zalecamy użycie innego mechanizmu podnoszenia</t>
  </si>
  <si>
    <t>Szeroka aluminiowa ramka z włożonym szkłem</t>
  </si>
  <si>
    <t>Ten kalkulator służy jako inspiracja i każdą instalację należy rozważyć indywidualnie. Firma Démos Trade nie ponosi żadnej odpowiedzialności za montaż według tego konfiguratora.</t>
  </si>
  <si>
    <t>Šírka dvierok (mm)</t>
  </si>
  <si>
    <t>Výška dvierok (mm)</t>
  </si>
  <si>
    <t>Vypočítaná hmotnosť dvierok</t>
  </si>
  <si>
    <t>Hmotnosť čela vrátane úchytky</t>
  </si>
  <si>
    <t>Ak poznáte hmotnosť a nechcete využiť výpočet hmotnosti</t>
  </si>
  <si>
    <t>Výpočet hmotnosti dvierok</t>
  </si>
  <si>
    <t>Zvoľte počet piestov</t>
  </si>
  <si>
    <t>Automatický piest</t>
  </si>
  <si>
    <t>Farba</t>
  </si>
  <si>
    <t>Poznáte hmotnosť dvierok?</t>
  </si>
  <si>
    <t>Poznám</t>
  </si>
  <si>
    <t>Nepoznám</t>
  </si>
  <si>
    <t>nie je možné</t>
  </si>
  <si>
    <t>Na Vami zadané parametre doporučujeme použiť iný mechanizmus výklopu</t>
  </si>
  <si>
    <t>Na Vami zadané parametre ponúkame len AUTOMATICKÉ piesty Stronglift</t>
  </si>
  <si>
    <t>Široký alu rámček s vloženým sklom</t>
  </si>
  <si>
    <t>Široký alu rámček s nalepeným sklom</t>
  </si>
  <si>
    <t>Úzky alu rámček s vloženým sklom</t>
  </si>
  <si>
    <t>Úzky alu rámček s nalepeným sklom</t>
  </si>
  <si>
    <t>Pri hraničnej hodnote zvážte použitie silnejšieho piestu</t>
  </si>
  <si>
    <t>Tento kalkulátor slúži ako inšpirácia a každú montáž je potrebné individuálne zvážiť. Firma Démos trade nepreberá akúkoľvek zodpovednosť za montáž podľa tohto konfigurátora.</t>
  </si>
  <si>
    <t>Verzió 1.00</t>
  </si>
  <si>
    <t>Segéd kalkulátor az ajtó súlyának és a dugattyúk erejének kiszámításához</t>
  </si>
  <si>
    <t>Tovább</t>
  </si>
  <si>
    <t>Ajtó szélessége (mm)</t>
  </si>
  <si>
    <t>Ajtó magassága (mm)</t>
  </si>
  <si>
    <t>Kiszámított ajtósúly</t>
  </si>
  <si>
    <t>Anyag vastagsága (mm)</t>
  </si>
  <si>
    <t>Front súlya fogantyúval együtt</t>
  </si>
  <si>
    <t>Ha ismeri a súlyt, és nem kívánja használni a súlyszámítást</t>
  </si>
  <si>
    <t>Ajtósúly számítása</t>
  </si>
  <si>
    <t>StrongLifts 245 mm dugattyú erő számítása</t>
  </si>
  <si>
    <t>Válassza ki a dugattyúk számát</t>
  </si>
  <si>
    <t>Dugattyú ereje</t>
  </si>
  <si>
    <t>Automatikus dugattyú</t>
  </si>
  <si>
    <t>Állítható támasz</t>
  </si>
  <si>
    <t>Szín</t>
  </si>
  <si>
    <t>Ismeri az ajtó súlyát?</t>
  </si>
  <si>
    <t>Ismerem</t>
  </si>
  <si>
    <t>Nem ismerem</t>
  </si>
  <si>
    <t>Töltse ki:</t>
  </si>
  <si>
    <t>nem lehetséges</t>
  </si>
  <si>
    <t>Az Ön által megadott paraméterekhez más nyitómechanizmus használatát javasoljuk</t>
  </si>
  <si>
    <t>Az Ön által megadott paraméterekhez csak AUTOMATIKUS Stronglift dugattyút kínálunk</t>
  </si>
  <si>
    <t>Széles alukeret üvegbetéttel</t>
  </si>
  <si>
    <t>Keskeny alukeret üvegbetéttel</t>
  </si>
  <si>
    <t>Határértéknél fontolja meg erősebb dugattyú használatát</t>
  </si>
  <si>
    <t>Ez a kalkulátor csak tájékoztató jellegű, minden szerelést egyedileg kell megtervezni. A Démos trade nem vállal felelősséget, ha a konfigurátor alapján végzett szerelés nem megfelelő.</t>
  </si>
  <si>
    <t>Szeroka aluminiowa ramka z przyklejonym szkłem</t>
  </si>
  <si>
    <t>Wąska aluminiowa ramka z włożonym szkłem</t>
  </si>
  <si>
    <t>Wąska aluminiowa ramka z przyklejonym szkłem</t>
  </si>
  <si>
    <t>Auxiliary calculator for calculating cabinet door weight and piston force</t>
  </si>
  <si>
    <t>Cabinet door width (mm)</t>
  </si>
  <si>
    <t>Cabinet door height (mm)</t>
  </si>
  <si>
    <t>Calculated cabinet door weight</t>
  </si>
  <si>
    <t>Front panel weight, including a handle/knob</t>
  </si>
  <si>
    <t>Door weight calculation</t>
  </si>
  <si>
    <t>Piston StrongLifts 245 mm force calculation</t>
  </si>
  <si>
    <t>Force of the piston</t>
  </si>
  <si>
    <t>Automatic piston</t>
  </si>
  <si>
    <t>Article Nr.</t>
  </si>
  <si>
    <t>Colour</t>
  </si>
  <si>
    <t>Do you know the door weight?</t>
  </si>
  <si>
    <t>Yes, I  know</t>
  </si>
  <si>
    <t>No, I don’t know</t>
  </si>
  <si>
    <t>Fill in</t>
  </si>
  <si>
    <t>We recommend using a different tip-on mechanism for the parameters you specify</t>
  </si>
  <si>
    <t>We can offer only AUTOMATIC StrongLift pistons for parameters you specify</t>
  </si>
  <si>
    <t>Wide alu frame with inset glass</t>
  </si>
  <si>
    <t>Wide alu frame with glued glass</t>
  </si>
  <si>
    <t>Narrow alu frame with inset glass</t>
  </si>
  <si>
    <t>Narrow alu frame with glued glass</t>
  </si>
  <si>
    <t>At critical calculated value consider using a piston with higher force</t>
  </si>
  <si>
    <t xml:space="preserve">Disclaimer: This calculator is intended to serve as a source of inspiration. It is important to evaluate each installation on a case-by-case basis. Démos Trade bears no responsibility for any installations that are based on this configurator. </t>
  </si>
  <si>
    <t>Calculateur d’assistance pour le calcul du poids de la porte et de la force des vérins</t>
  </si>
  <si>
    <t>Suivant</t>
  </si>
  <si>
    <t>Introduction</t>
  </si>
  <si>
    <t>Type de matériau</t>
  </si>
  <si>
    <t>Panneau de particules mélaminés</t>
  </si>
  <si>
    <t>Largeur de la porte (mm)</t>
  </si>
  <si>
    <t>Hauteur de la porte (mm)</t>
  </si>
  <si>
    <t>Poids de la poignée</t>
  </si>
  <si>
    <t>Poids calculé de la porte</t>
  </si>
  <si>
    <t>Épaisseur du matériau (mm)</t>
  </si>
  <si>
    <t>Poids du panneau, poignée incluse</t>
  </si>
  <si>
    <t>Si vous connaissez le poids et ne souhaitez pas utiliser le calcul automatique</t>
  </si>
  <si>
    <t>Calcul du poids de la porte</t>
  </si>
  <si>
    <t>Calcul de la force des vérins StrongLifts 245 mm</t>
  </si>
  <si>
    <t>Sélectionnez le nombre de vérins</t>
  </si>
  <si>
    <t>Force du vérin</t>
  </si>
  <si>
    <t>blanc</t>
  </si>
  <si>
    <t>gris</t>
  </si>
  <si>
    <t>Vérin automatique</t>
  </si>
  <si>
    <t>Vérin positionnable</t>
  </si>
  <si>
    <t>Code</t>
  </si>
  <si>
    <t>Couleur</t>
  </si>
  <si>
    <t>Connaissez-vous le poids de la porte ?</t>
  </si>
  <si>
    <t>Oui</t>
  </si>
  <si>
    <t>Non</t>
  </si>
  <si>
    <t>Veuillez remplir :</t>
  </si>
  <si>
    <t>Retour</t>
  </si>
  <si>
    <t>Impossible</t>
  </si>
  <si>
    <t>Selon les paramètres que vous avez saisis, nous recommandons l’utilisation d’un autre mécanisme de levage</t>
  </si>
  <si>
    <t>Selon les paramètres que vous avez saisis, nous ne proposons que des vérins automatiques Stronglift</t>
  </si>
  <si>
    <t>Cadre aluminium large avec verre inséré</t>
  </si>
  <si>
    <t>Cadre aluminium large avec verre collé</t>
  </si>
  <si>
    <t>Cadre aluminium étroit avec verre inséré</t>
  </si>
  <si>
    <t>Cadre aluminium étroit avec verre collé</t>
  </si>
  <si>
    <t>En cas de valeur limite, envisagez d’utiliser un vérin plus puissant</t>
  </si>
  <si>
    <t>Ce calculateur est fourni à titre indicatif et chaque installation doit être évaluée individuellement. La société Démos trade décline toute responsabilité concernant les montages réalisés sur la base de ce configurateur.</t>
  </si>
  <si>
    <t>Hilfsrechner zur Berechnung von Türgewicht und Kolbenkraft</t>
  </si>
  <si>
    <t>Weiter</t>
  </si>
  <si>
    <t>Einleitung</t>
  </si>
  <si>
    <t>Materialtyp</t>
  </si>
  <si>
    <t>Spannplatte</t>
  </si>
  <si>
    <t>Türbreite (mm)</t>
  </si>
  <si>
    <t>Türhöhe (mm)</t>
  </si>
  <si>
    <t>Gewicht des Griffes</t>
  </si>
  <si>
    <t>Berechnetes Gewicht der Tür</t>
  </si>
  <si>
    <t>Materialstärke (mm)</t>
  </si>
  <si>
    <t>Gewicht der Front einschließlich des Griffs</t>
  </si>
  <si>
    <t>Wenn Sie das Gewicht kennen und die Gewichtsberechnung nicht verwenden möchten.</t>
  </si>
  <si>
    <t>Berechnung des Türgewichts</t>
  </si>
  <si>
    <t>StrongLifts 245 mm Kolbenkraftberechnung</t>
  </si>
  <si>
    <t>Wählen Sie die Anzahl der Kolben</t>
  </si>
  <si>
    <t>Kolbenkraft</t>
  </si>
  <si>
    <t>Weiss</t>
  </si>
  <si>
    <t>Grau</t>
  </si>
  <si>
    <t>Automatischer Kolben</t>
  </si>
  <si>
    <t>Einstellstrebe</t>
  </si>
  <si>
    <t>Farbe</t>
  </si>
  <si>
    <t>Kennen Sie das Gewicht der Tür?</t>
  </si>
  <si>
    <t>Ich kenne</t>
  </si>
  <si>
    <t>Ich kenne nicht</t>
  </si>
  <si>
    <t>Bitte ausfüllen:</t>
  </si>
  <si>
    <t>Zurück</t>
  </si>
  <si>
    <t>Es is unmöglich</t>
  </si>
  <si>
    <t>Wir empfehlen, basierend auf den von Ihnen eingegebenen Parametern, einen anderen Kippmechanismus zu verwenden.</t>
  </si>
  <si>
    <t>Auf die von Ihnen angegebenen Parameter bieten wir nur AUTOMATISCHE Stronglift-Zylinder an.</t>
  </si>
  <si>
    <t>Breiter Alurahmen mit eingelassenem Glas</t>
  </si>
  <si>
    <t>Breiter Alurahmen mit Klebeglas</t>
  </si>
  <si>
    <t>Schmaler Alurahmen mit eingelassenem Glas</t>
  </si>
  <si>
    <t>Schmaler Alurahmen mit Klebeglas</t>
  </si>
  <si>
    <t>Bei Erreichen des Schwellenwerts sollte ein stärkerer Kolben verwendet werden.</t>
  </si>
  <si>
    <t>Dieser Rechner dient als Inspiration, und jede Montage muss individuell abgewogen werden. Die Firma Démos Trade übernimmt keinerlei Verantwortung für die Montage gemäß diesem Konfigurator.</t>
  </si>
  <si>
    <t>Széles alukeret ráragasztott üveggel</t>
  </si>
  <si>
    <t>Keskeny alukeret ráragasztott üveggel</t>
  </si>
  <si>
    <t>Define amount of pistons</t>
  </si>
  <si>
    <t>Polohovací píst</t>
  </si>
  <si>
    <t>Polohovaci piest</t>
  </si>
  <si>
    <t>Szerokość frontu (mm)</t>
  </si>
  <si>
    <t>Wysokość frontu (mm)</t>
  </si>
  <si>
    <t>Obliczona waga frontu</t>
  </si>
  <si>
    <t>Obliczanie wagi frontu</t>
  </si>
  <si>
    <t>Czy znasz wagę frontu?</t>
  </si>
  <si>
    <t>Pomocniczy kalkulator do obliczania wagi frontu i siły podnośników</t>
  </si>
  <si>
    <t>Obliczanie siły podnośników StrongLifts 245 mm.</t>
  </si>
  <si>
    <t>Wybierz liczbę podnośników</t>
  </si>
  <si>
    <t>Siła podnośnika</t>
  </si>
  <si>
    <t>Podnośnik automatyczny</t>
  </si>
  <si>
    <t>Podnośnik pozycjonujący</t>
  </si>
  <si>
    <t>Na podstawie podanych przez Państwa parametrów oferujemy wyłącznie automatyczne podnośniki Stronglift.</t>
  </si>
  <si>
    <t>Przy wartości granicznej rozważ zastosowanie mocniejszego podnośnika</t>
  </si>
  <si>
    <t>Pomocná kalkulačka na výpočet váhy dvierok a sily piestov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</si>
</sst>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"/>
  </numFmts>
  <fonts count="24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color theme="0"/>
      <name val="Aptos Narrow"/>
      <family val="2"/>
      <scheme val="minor"/>
    </font>
    <font>
      <sz val="36"/>
      <color theme="1"/>
      <name val="Aptos Narrow"/>
      <family val="2"/>
      <charset val="238"/>
      <scheme val="minor"/>
    </font>
    <font>
      <u/>
      <sz val="9.35"/>
      <color theme="10"/>
      <name val="Calibri"/>
      <family val="2"/>
      <charset val="238"/>
    </font>
    <font>
      <b/>
      <sz val="12"/>
      <color theme="0"/>
      <name val="Calibri"/>
      <family val="2"/>
      <charset val="238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charset val="238"/>
      <scheme val="minor"/>
    </font>
    <font>
      <sz val="9"/>
      <name val="Verdana"/>
      <family val="2"/>
      <charset val="238"/>
    </font>
    <font>
      <sz val="9"/>
      <name val="Arial"/>
      <family val="2"/>
      <charset val="238"/>
    </font>
    <font>
      <b/>
      <sz val="22"/>
      <color theme="1"/>
      <name val="Aptos Narrow"/>
      <family val="2"/>
      <scheme val="minor"/>
    </font>
    <font>
      <sz val="11"/>
      <name val="Calibri"/>
      <family val="2"/>
      <charset val="238"/>
    </font>
    <font>
      <b/>
      <sz val="18"/>
      <color theme="1"/>
      <name val="Aptos Narrow"/>
      <family val="2"/>
      <scheme val="minor"/>
    </font>
    <font>
      <b/>
      <u/>
      <sz val="16"/>
      <color theme="0"/>
      <name val="Aptos Narrow"/>
      <family val="2"/>
      <scheme val="minor"/>
    </font>
    <font>
      <sz val="16"/>
      <color theme="1"/>
      <name val="Aptos Narrow"/>
      <family val="2"/>
      <charset val="238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4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498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2" fillId="0" borderId="0"/>
  </cellStyleXfs>
  <cellXfs count="188">
    <xf numFmtId="0" fontId="0" fillId="0" borderId="0" xfId="0"/>
    <xf numFmtId="0" fontId="2" fillId="2" borderId="0" xfId="2" applyFill="1"/>
    <xf numFmtId="0" fontId="2" fillId="2" borderId="0" xfId="2" applyFill="1" applyProtection="1">
      <protection hidden="1"/>
    </xf>
    <xf numFmtId="0" fontId="0" fillId="0" borderId="0" xfId="0" applyProtection="1">
      <protection hidden="1"/>
    </xf>
    <xf numFmtId="0" fontId="6" fillId="0" borderId="0" xfId="3" applyFont="1" applyFill="1" applyBorder="1" applyAlignment="1" applyProtection="1">
      <alignment vertical="center"/>
      <protection locked="0" hidden="1"/>
    </xf>
    <xf numFmtId="0" fontId="6" fillId="0" borderId="1" xfId="3" applyFont="1" applyFill="1" applyBorder="1" applyAlignment="1" applyProtection="1">
      <alignment vertical="center"/>
      <protection locked="0" hidden="1"/>
    </xf>
    <xf numFmtId="0" fontId="0" fillId="0" borderId="0" xfId="0" applyAlignment="1" applyProtection="1">
      <alignment vertical="center"/>
      <protection hidden="1"/>
    </xf>
    <xf numFmtId="164" fontId="0" fillId="0" borderId="0" xfId="0" applyNumberFormat="1"/>
    <xf numFmtId="1" fontId="0" fillId="0" borderId="0" xfId="0" applyNumberFormat="1"/>
    <xf numFmtId="0" fontId="0" fillId="0" borderId="5" xfId="0" applyBorder="1" applyAlignment="1">
      <alignment horizontal="center"/>
    </xf>
    <xf numFmtId="0" fontId="7" fillId="0" borderId="0" xfId="0" applyFont="1"/>
    <xf numFmtId="0" fontId="0" fillId="0" borderId="0" xfId="0" applyProtection="1">
      <protection locked="0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>
      <alignment vertical="center"/>
    </xf>
    <xf numFmtId="0" fontId="7" fillId="0" borderId="0" xfId="0" applyFont="1" applyAlignment="1">
      <alignment vertical="center" textRotation="90" wrapText="1"/>
    </xf>
    <xf numFmtId="1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8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textRotation="90"/>
    </xf>
    <xf numFmtId="1" fontId="0" fillId="0" borderId="0" xfId="0" applyNumberFormat="1" applyProtection="1">
      <protection hidden="1"/>
    </xf>
    <xf numFmtId="1" fontId="0" fillId="0" borderId="0" xfId="0" applyNumberFormat="1" applyAlignment="1" applyProtection="1">
      <alignment vertical="top"/>
      <protection hidden="1"/>
    </xf>
    <xf numFmtId="1" fontId="0" fillId="0" borderId="0" xfId="0" applyNumberFormat="1" applyAlignment="1" applyProtection="1">
      <alignment vertical="center"/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Alignment="1">
      <alignment textRotation="90"/>
    </xf>
    <xf numFmtId="1" fontId="0" fillId="0" borderId="0" xfId="0" applyNumberFormat="1" applyAlignment="1">
      <alignment vertical="center" textRotation="90"/>
    </xf>
    <xf numFmtId="0" fontId="0" fillId="0" borderId="0" xfId="0" applyAlignment="1">
      <alignment horizontal="right" vertical="center" textRotation="90"/>
    </xf>
    <xf numFmtId="0" fontId="0" fillId="0" borderId="0" xfId="0" applyAlignment="1">
      <alignment horizontal="right" textRotation="90"/>
    </xf>
    <xf numFmtId="0" fontId="0" fillId="0" borderId="0" xfId="0" applyAlignment="1">
      <alignment horizontal="right" vertical="top" textRotation="90"/>
    </xf>
    <xf numFmtId="1" fontId="0" fillId="0" borderId="0" xfId="0" applyNumberFormat="1" applyAlignment="1">
      <alignment textRotation="90"/>
    </xf>
    <xf numFmtId="0" fontId="0" fillId="0" borderId="0" xfId="0" applyAlignment="1">
      <alignment vertical="top" textRotation="90"/>
    </xf>
    <xf numFmtId="164" fontId="0" fillId="0" borderId="0" xfId="0" applyNumberFormat="1" applyAlignment="1">
      <alignment vertical="center" textRotation="90"/>
    </xf>
    <xf numFmtId="164" fontId="0" fillId="0" borderId="0" xfId="0" applyNumberFormat="1" applyAlignment="1">
      <alignment horizontal="left" indent="2"/>
    </xf>
    <xf numFmtId="0" fontId="0" fillId="0" borderId="0" xfId="0" applyAlignment="1">
      <alignment horizontal="left" indent="2"/>
    </xf>
    <xf numFmtId="164" fontId="0" fillId="0" borderId="0" xfId="0" applyNumberFormat="1" applyAlignment="1">
      <alignment vertical="top" textRotation="90"/>
    </xf>
    <xf numFmtId="0" fontId="0" fillId="0" borderId="0" xfId="0" applyAlignment="1">
      <alignment horizontal="left" indent="4"/>
    </xf>
    <xf numFmtId="0" fontId="10" fillId="0" borderId="0" xfId="4" applyFont="1" applyProtection="1">
      <protection hidden="1"/>
    </xf>
    <xf numFmtId="0" fontId="11" fillId="0" borderId="0" xfId="0" applyFont="1"/>
    <xf numFmtId="0" fontId="12" fillId="0" borderId="0" xfId="5"/>
    <xf numFmtId="49" fontId="12" fillId="0" borderId="0" xfId="5" applyNumberFormat="1"/>
    <xf numFmtId="0" fontId="7" fillId="0" borderId="0" xfId="0" applyFont="1" applyAlignment="1" applyProtection="1">
      <alignment vertical="center"/>
      <protection hidden="1"/>
    </xf>
    <xf numFmtId="0" fontId="7" fillId="0" borderId="5" xfId="0" applyFont="1" applyBorder="1" applyAlignment="1">
      <alignment horizontal="center"/>
    </xf>
    <xf numFmtId="0" fontId="13" fillId="0" borderId="0" xfId="0" applyFont="1"/>
    <xf numFmtId="0" fontId="0" fillId="0" borderId="6" xfId="0" applyBorder="1"/>
    <xf numFmtId="0" fontId="0" fillId="0" borderId="5" xfId="0" applyBorder="1" applyAlignment="1" applyProtection="1">
      <alignment horizontal="center"/>
      <protection hidden="1"/>
    </xf>
    <xf numFmtId="0" fontId="8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3" fillId="2" borderId="0" xfId="1" applyFont="1" applyFill="1" applyBorder="1" applyAlignment="1" applyProtection="1">
      <alignment vertical="center"/>
    </xf>
    <xf numFmtId="0" fontId="12" fillId="0" borderId="8" xfId="5" applyBorder="1"/>
    <xf numFmtId="49" fontId="12" fillId="0" borderId="8" xfId="5" applyNumberFormat="1" applyBorder="1"/>
    <xf numFmtId="49" fontId="12" fillId="0" borderId="9" xfId="5" applyNumberFormat="1" applyBorder="1"/>
    <xf numFmtId="49" fontId="12" fillId="0" borderId="10" xfId="5" applyNumberFormat="1" applyBorder="1"/>
    <xf numFmtId="0" fontId="0" fillId="0" borderId="10" xfId="0" applyBorder="1"/>
    <xf numFmtId="0" fontId="12" fillId="0" borderId="12" xfId="5" applyBorder="1"/>
    <xf numFmtId="49" fontId="12" fillId="0" borderId="12" xfId="5" applyNumberFormat="1" applyBorder="1"/>
    <xf numFmtId="49" fontId="12" fillId="0" borderId="13" xfId="5" applyNumberFormat="1" applyBorder="1"/>
    <xf numFmtId="0" fontId="0" fillId="0" borderId="8" xfId="0" applyBorder="1"/>
    <xf numFmtId="0" fontId="0" fillId="0" borderId="9" xfId="0" applyBorder="1"/>
    <xf numFmtId="0" fontId="6" fillId="0" borderId="0" xfId="3" applyFont="1" applyFill="1" applyBorder="1" applyAlignment="1" applyProtection="1">
      <alignment vertical="center"/>
      <protection locked="0"/>
    </xf>
    <xf numFmtId="0" fontId="6" fillId="0" borderId="1" xfId="3" applyFont="1" applyFill="1" applyBorder="1" applyAlignment="1" applyProtection="1">
      <alignment vertical="center"/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  <xf numFmtId="165" fontId="0" fillId="0" borderId="0" xfId="0" applyNumberFormat="1" applyProtection="1">
      <protection locked="0"/>
    </xf>
    <xf numFmtId="166" fontId="0" fillId="0" borderId="0" xfId="0" applyNumberFormat="1" applyProtection="1">
      <protection locked="0"/>
    </xf>
    <xf numFmtId="0" fontId="0" fillId="0" borderId="0" xfId="0" applyAlignment="1" applyProtection="1">
      <alignment horizontal="right"/>
      <protection locked="0"/>
    </xf>
    <xf numFmtId="1" fontId="0" fillId="0" borderId="0" xfId="0" applyNumberFormat="1" applyProtection="1"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textRotation="90"/>
      <protection locked="0"/>
    </xf>
    <xf numFmtId="0" fontId="14" fillId="2" borderId="0" xfId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 applyAlignment="1">
      <alignment horizontal="left" wrapText="1"/>
    </xf>
    <xf numFmtId="0" fontId="7" fillId="0" borderId="0" xfId="0" applyFont="1" applyAlignment="1" applyProtection="1">
      <alignment horizontal="left" wrapText="1"/>
      <protection locked="0"/>
    </xf>
    <xf numFmtId="0" fontId="16" fillId="0" borderId="0" xfId="0" applyFont="1"/>
    <xf numFmtId="0" fontId="16" fillId="0" borderId="0" xfId="0" applyFont="1" applyAlignment="1">
      <alignment horizontal="left" wrapText="1"/>
    </xf>
    <xf numFmtId="0" fontId="16" fillId="0" borderId="0" xfId="0" applyFont="1" applyAlignment="1" applyProtection="1">
      <alignment wrapText="1"/>
      <protection locked="0"/>
    </xf>
    <xf numFmtId="0" fontId="17" fillId="0" borderId="0" xfId="0" applyFont="1"/>
    <xf numFmtId="0" fontId="16" fillId="0" borderId="0" xfId="0" applyFont="1" applyAlignment="1" applyProtection="1">
      <alignment horizontal="left" wrapText="1"/>
      <protection locked="0"/>
    </xf>
    <xf numFmtId="0" fontId="17" fillId="0" borderId="0" xfId="0" applyFont="1" applyProtection="1">
      <protection locked="0"/>
    </xf>
    <xf numFmtId="0" fontId="16" fillId="0" borderId="0" xfId="0" applyFont="1" applyAlignment="1">
      <alignment horizontal="center"/>
    </xf>
    <xf numFmtId="0" fontId="17" fillId="0" borderId="0" xfId="0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8" fillId="0" borderId="0" xfId="0" applyFont="1"/>
    <xf numFmtId="0" fontId="19" fillId="0" borderId="0" xfId="0" applyFont="1"/>
    <xf numFmtId="0" fontId="18" fillId="0" borderId="0" xfId="0" applyFont="1" applyAlignment="1" applyProtection="1">
      <alignment horizontal="left" wrapText="1"/>
      <protection locked="0"/>
    </xf>
    <xf numFmtId="0" fontId="17" fillId="0" borderId="0" xfId="0" applyFont="1" applyProtection="1">
      <protection hidden="1"/>
    </xf>
    <xf numFmtId="0" fontId="19" fillId="0" borderId="0" xfId="0" applyFont="1" applyAlignment="1" applyProtection="1">
      <alignment vertical="center" wrapText="1"/>
      <protection hidden="1"/>
    </xf>
    <xf numFmtId="0" fontId="19" fillId="0" borderId="0" xfId="0" applyFont="1" applyAlignment="1">
      <alignment vertical="center"/>
    </xf>
    <xf numFmtId="0" fontId="19" fillId="0" borderId="0" xfId="0" applyFont="1" applyAlignment="1" applyProtection="1">
      <alignment vertical="center"/>
      <protection hidden="1"/>
    </xf>
    <xf numFmtId="1" fontId="19" fillId="0" borderId="0" xfId="0" applyNumberFormat="1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1" fontId="19" fillId="0" borderId="0" xfId="0" applyNumberFormat="1" applyFont="1"/>
    <xf numFmtId="164" fontId="19" fillId="0" borderId="0" xfId="0" applyNumberFormat="1" applyFont="1"/>
    <xf numFmtId="0" fontId="20" fillId="0" borderId="0" xfId="0" applyFont="1"/>
    <xf numFmtId="0" fontId="19" fillId="0" borderId="0" xfId="0" applyFont="1" applyAlignment="1">
      <alignment wrapText="1"/>
    </xf>
    <xf numFmtId="0" fontId="19" fillId="0" borderId="0" xfId="0" applyFont="1" applyProtection="1">
      <protection hidden="1"/>
    </xf>
    <xf numFmtId="1" fontId="19" fillId="0" borderId="0" xfId="0" applyNumberFormat="1" applyFont="1" applyProtection="1">
      <protection hidden="1"/>
    </xf>
    <xf numFmtId="1" fontId="19" fillId="0" borderId="0" xfId="0" applyNumberFormat="1" applyFont="1" applyAlignment="1" applyProtection="1">
      <alignment vertical="center"/>
      <protection hidden="1"/>
    </xf>
    <xf numFmtId="0" fontId="19" fillId="0" borderId="0" xfId="0" applyFont="1" applyAlignment="1" applyProtection="1">
      <alignment horizontal="right"/>
      <protection hidden="1"/>
    </xf>
    <xf numFmtId="1" fontId="19" fillId="0" borderId="0" xfId="0" applyNumberFormat="1" applyFont="1" applyAlignment="1">
      <alignment vertical="center" textRotation="90"/>
    </xf>
    <xf numFmtId="0" fontId="19" fillId="0" borderId="0" xfId="0" applyFont="1" applyAlignment="1">
      <alignment horizontal="right" vertical="center" textRotation="90"/>
    </xf>
    <xf numFmtId="0" fontId="19" fillId="0" borderId="0" xfId="0" applyFont="1" applyAlignment="1">
      <alignment horizontal="right" vertical="top" textRotation="90"/>
    </xf>
    <xf numFmtId="0" fontId="19" fillId="0" borderId="0" xfId="0" applyFont="1" applyAlignment="1">
      <alignment vertical="center" textRotation="90"/>
    </xf>
    <xf numFmtId="1" fontId="19" fillId="0" borderId="0" xfId="0" applyNumberFormat="1" applyFont="1" applyAlignment="1">
      <alignment textRotation="90"/>
    </xf>
    <xf numFmtId="0" fontId="19" fillId="0" borderId="0" xfId="0" applyFont="1" applyAlignment="1">
      <alignment vertical="top" textRotation="90"/>
    </xf>
    <xf numFmtId="0" fontId="19" fillId="0" borderId="0" xfId="0" applyFont="1" applyAlignment="1">
      <alignment textRotation="90"/>
    </xf>
    <xf numFmtId="164" fontId="19" fillId="0" borderId="0" xfId="0" applyNumberFormat="1" applyFont="1" applyAlignment="1">
      <alignment vertical="center" textRotation="90"/>
    </xf>
    <xf numFmtId="164" fontId="19" fillId="0" borderId="0" xfId="0" applyNumberFormat="1" applyFont="1" applyAlignment="1">
      <alignment horizontal="left" indent="2"/>
    </xf>
    <xf numFmtId="0" fontId="19" fillId="0" borderId="0" xfId="0" applyFont="1" applyAlignment="1">
      <alignment horizontal="left" indent="2"/>
    </xf>
    <xf numFmtId="0" fontId="19" fillId="0" borderId="0" xfId="0" applyFont="1" applyAlignment="1">
      <alignment horizontal="right" textRotation="90"/>
    </xf>
    <xf numFmtId="164" fontId="19" fillId="0" borderId="0" xfId="0" applyNumberFormat="1" applyFont="1" applyAlignment="1">
      <alignment vertical="top" textRotation="90"/>
    </xf>
    <xf numFmtId="0" fontId="19" fillId="0" borderId="0" xfId="0" applyFont="1" applyAlignment="1">
      <alignment horizontal="left" indent="4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9" fillId="0" borderId="0" xfId="0" applyFont="1" applyAlignment="1">
      <alignment vertical="center" wrapText="1"/>
    </xf>
    <xf numFmtId="0" fontId="7" fillId="0" borderId="0" xfId="0" applyFont="1" applyAlignment="1">
      <alignment horizontal="right"/>
    </xf>
    <xf numFmtId="0" fontId="22" fillId="0" borderId="0" xfId="0" applyFont="1"/>
    <xf numFmtId="0" fontId="15" fillId="0" borderId="0" xfId="0" applyFont="1" applyAlignment="1" applyProtection="1">
      <alignment vertical="center" wrapText="1"/>
      <protection hidden="1"/>
    </xf>
    <xf numFmtId="0" fontId="23" fillId="0" borderId="0" xfId="0" applyFont="1" applyAlignment="1" applyProtection="1">
      <alignment horizontal="center"/>
      <protection hidden="1"/>
    </xf>
    <xf numFmtId="0" fontId="7" fillId="0" borderId="0" xfId="0" applyFont="1" applyAlignment="1">
      <alignment horizontal="left" wrapText="1"/>
    </xf>
    <xf numFmtId="0" fontId="13" fillId="0" borderId="0" xfId="0" applyFont="1" applyAlignment="1" applyProtection="1">
      <alignment horizontal="center"/>
      <protection hidden="1"/>
    </xf>
    <xf numFmtId="0" fontId="1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0" fillId="0" borderId="5" xfId="0" applyBorder="1" applyAlignment="1">
      <alignment horizontal="left"/>
    </xf>
    <xf numFmtId="0" fontId="14" fillId="2" borderId="0" xfId="1" applyFont="1" applyFill="1" applyBorder="1" applyAlignment="1" applyProtection="1">
      <alignment horizontal="center" vertical="center"/>
      <protection locked="0" hidden="1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7" fillId="0" borderId="0" xfId="0" applyFont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 applyProtection="1">
      <alignment horizontal="left" vertical="center" wrapText="1"/>
      <protection hidden="1"/>
    </xf>
    <xf numFmtId="0" fontId="0" fillId="0" borderId="3" xfId="0" applyBorder="1" applyAlignment="1" applyProtection="1">
      <alignment horizontal="left" vertical="center" wrapText="1"/>
      <protection hidden="1"/>
    </xf>
    <xf numFmtId="0" fontId="0" fillId="0" borderId="4" xfId="0" applyBorder="1" applyAlignment="1" applyProtection="1">
      <alignment horizontal="left" vertical="center" wrapText="1"/>
      <protection hidden="1"/>
    </xf>
    <xf numFmtId="0" fontId="0" fillId="0" borderId="5" xfId="0" applyBorder="1" applyAlignment="1" applyProtection="1">
      <alignment horizontal="center"/>
      <protection hidden="1"/>
    </xf>
    <xf numFmtId="164" fontId="0" fillId="0" borderId="2" xfId="0" applyNumberFormat="1" applyBorder="1" applyAlignment="1" applyProtection="1">
      <alignment horizontal="center"/>
      <protection hidden="1"/>
    </xf>
    <xf numFmtId="164" fontId="0" fillId="0" borderId="4" xfId="0" applyNumberFormat="1" applyBorder="1" applyAlignment="1" applyProtection="1">
      <alignment horizontal="center"/>
      <protection hidden="1"/>
    </xf>
    <xf numFmtId="0" fontId="7" fillId="0" borderId="5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4" fillId="2" borderId="0" xfId="1" applyFont="1" applyFill="1" applyBorder="1" applyAlignment="1" applyProtection="1">
      <alignment horizontal="center" vertical="center"/>
      <protection hidden="1"/>
    </xf>
    <xf numFmtId="0" fontId="0" fillId="0" borderId="15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0" fontId="17" fillId="0" borderId="0" xfId="0" applyFont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locked="0" hidden="1"/>
    </xf>
    <xf numFmtId="164" fontId="0" fillId="0" borderId="5" xfId="0" applyNumberFormat="1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horizontal="left" vertical="center" wrapText="1"/>
      <protection hidden="1"/>
    </xf>
    <xf numFmtId="0" fontId="21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7" fillId="3" borderId="7" xfId="0" applyFont="1" applyFill="1" applyBorder="1" applyAlignment="1">
      <alignment horizontal="center" vertical="center" textRotation="90"/>
    </xf>
    <xf numFmtId="0" fontId="7" fillId="3" borderId="6" xfId="0" applyFont="1" applyFill="1" applyBorder="1" applyAlignment="1">
      <alignment horizontal="center" vertical="center" textRotation="90"/>
    </xf>
    <xf numFmtId="0" fontId="7" fillId="3" borderId="11" xfId="0" applyFont="1" applyFill="1" applyBorder="1" applyAlignment="1">
      <alignment horizontal="center" vertical="center" textRotation="90"/>
    </xf>
    <xf numFmtId="0" fontId="7" fillId="4" borderId="7" xfId="0" applyFont="1" applyFill="1" applyBorder="1" applyAlignment="1">
      <alignment horizontal="center" vertical="center" textRotation="90"/>
    </xf>
    <xf numFmtId="0" fontId="7" fillId="4" borderId="6" xfId="0" applyFont="1" applyFill="1" applyBorder="1" applyAlignment="1">
      <alignment horizontal="center" vertical="center" textRotation="90"/>
    </xf>
    <xf numFmtId="0" fontId="7" fillId="4" borderId="11" xfId="0" applyFont="1" applyFill="1" applyBorder="1" applyAlignment="1">
      <alignment horizontal="center" vertical="center" textRotation="90"/>
    </xf>
  </cellXfs>
  <cellStyles count="6">
    <cellStyle name="Hypertextový odkaz" xfId="1" builtinId="8"/>
    <cellStyle name="Hypertextový odkaz 2" xfId="3" xr:uid="{746AB9C0-1AF3-4209-BEA4-08258D1C521F}"/>
    <cellStyle name="Normální" xfId="0" builtinId="0"/>
    <cellStyle name="Normální 13" xfId="2" xr:uid="{133BB020-5A3C-45AC-9C39-167252F4B2AA}"/>
    <cellStyle name="Normální 2" xfId="5" xr:uid="{AC686862-53C6-45DF-B768-F2021C67B576}"/>
    <cellStyle name="normální 2 2" xfId="4" xr:uid="{9891E4F2-B151-476E-9992-8E76A6C17570}"/>
  </cellStyles>
  <dxfs count="7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fmlaLink="překlady!$D$1" lockText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Radio" lockText="1"/>
</file>

<file path=xl/ctrlProps/ctrlProp6.xml><?xml version="1.0" encoding="utf-8"?>
<formControlPr xmlns="http://schemas.microsoft.com/office/spreadsheetml/2009/9/main" objectType="Radio" lockText="1"/>
</file>

<file path=xl/ctrlProps/ctrlProp7.xml><?xml version="1.0" encoding="utf-8"?>
<formControlPr xmlns="http://schemas.microsoft.com/office/spreadsheetml/2009/9/main" objectType="Radio" lockText="1"/>
</file>

<file path=xl/ctrlProps/ctrlProp8.xml><?xml version="1.0" encoding="utf-8"?>
<formControlPr xmlns="http://schemas.microsoft.com/office/spreadsheetml/2009/9/main" objectType="Radio" checked="Checked" firstButton="1" fmlaLink="P1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Calc 1'!A1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9.png"/><Relationship Id="rId5" Type="http://schemas.openxmlformats.org/officeDocument/2006/relationships/image" Target="../media/image5.png"/><Relationship Id="rId10" Type="http://schemas.openxmlformats.org/officeDocument/2006/relationships/image" Target="../media/image8.png"/><Relationship Id="rId4" Type="http://schemas.openxmlformats.org/officeDocument/2006/relationships/image" Target="../media/image4.png"/><Relationship Id="rId9" Type="http://schemas.openxmlformats.org/officeDocument/2006/relationships/hyperlink" Target="#'Calc 2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7" Type="http://schemas.openxmlformats.org/officeDocument/2006/relationships/image" Target="../media/image15.png"/><Relationship Id="rId2" Type="http://schemas.openxmlformats.org/officeDocument/2006/relationships/image" Target="../media/image10.png"/><Relationship Id="rId1" Type="http://schemas.openxmlformats.org/officeDocument/2006/relationships/image" Target="../media/image6.pn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6</xdr:row>
      <xdr:rowOff>9525</xdr:rowOff>
    </xdr:from>
    <xdr:to>
      <xdr:col>2</xdr:col>
      <xdr:colOff>208880</xdr:colOff>
      <xdr:row>7</xdr:row>
      <xdr:rowOff>179025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B8061DB4-D926-4010-933D-DDA71E411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0" y="1095375"/>
          <a:ext cx="513680" cy="3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503066</xdr:colOff>
      <xdr:row>6</xdr:row>
      <xdr:rowOff>26670</xdr:rowOff>
    </xdr:from>
    <xdr:to>
      <xdr:col>3</xdr:col>
      <xdr:colOff>318761</xdr:colOff>
      <xdr:row>8</xdr:row>
      <xdr:rowOff>5670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12B1A5BF-F642-48B0-89B0-AFC10872A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0366" y="1112520"/>
          <a:ext cx="530070" cy="360000"/>
        </a:xfrm>
        <a:prstGeom prst="rect">
          <a:avLst/>
        </a:prstGeom>
      </xdr:spPr>
    </xdr:pic>
    <xdr:clientData/>
  </xdr:twoCellAnchor>
  <xdr:twoCellAnchor editAs="oneCell">
    <xdr:from>
      <xdr:col>4</xdr:col>
      <xdr:colOff>13658</xdr:colOff>
      <xdr:row>6</xdr:row>
      <xdr:rowOff>28402</xdr:rowOff>
    </xdr:from>
    <xdr:to>
      <xdr:col>4</xdr:col>
      <xdr:colOff>525198</xdr:colOff>
      <xdr:row>8</xdr:row>
      <xdr:rowOff>7402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3F11743-D339-4A8A-9CC8-79BFC151E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75883" y="1114252"/>
          <a:ext cx="511540" cy="360000"/>
        </a:xfrm>
        <a:prstGeom prst="rect">
          <a:avLst/>
        </a:prstGeom>
      </xdr:spPr>
    </xdr:pic>
    <xdr:clientData/>
  </xdr:twoCellAnchor>
  <xdr:twoCellAnchor editAs="oneCell">
    <xdr:from>
      <xdr:col>5</xdr:col>
      <xdr:colOff>128125</xdr:colOff>
      <xdr:row>6</xdr:row>
      <xdr:rowOff>30307</xdr:rowOff>
    </xdr:from>
    <xdr:to>
      <xdr:col>6</xdr:col>
      <xdr:colOff>27895</xdr:colOff>
      <xdr:row>8</xdr:row>
      <xdr:rowOff>9307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D3562320-6B14-4348-90A5-F2ED58AC7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99950" y="1116157"/>
          <a:ext cx="509370" cy="3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96442</xdr:colOff>
      <xdr:row>10</xdr:row>
      <xdr:rowOff>102870</xdr:rowOff>
    </xdr:from>
    <xdr:to>
      <xdr:col>2</xdr:col>
      <xdr:colOff>577642</xdr:colOff>
      <xdr:row>12</xdr:row>
      <xdr:rowOff>81870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BFFC188-F723-44EB-88A3-F8683754D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53742" y="1950720"/>
          <a:ext cx="481200" cy="360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</xdr:row>
          <xdr:rowOff>47625</xdr:rowOff>
        </xdr:from>
        <xdr:to>
          <xdr:col>2</xdr:col>
          <xdr:colOff>123825</xdr:colOff>
          <xdr:row>5</xdr:row>
          <xdr:rowOff>95250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685800</xdr:colOff>
          <xdr:row>4</xdr:row>
          <xdr:rowOff>47625</xdr:rowOff>
        </xdr:from>
        <xdr:to>
          <xdr:col>3</xdr:col>
          <xdr:colOff>209550</xdr:colOff>
          <xdr:row>5</xdr:row>
          <xdr:rowOff>95250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4</xdr:row>
          <xdr:rowOff>47625</xdr:rowOff>
        </xdr:from>
        <xdr:to>
          <xdr:col>4</xdr:col>
          <xdr:colOff>371475</xdr:colOff>
          <xdr:row>5</xdr:row>
          <xdr:rowOff>95250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4</xdr:row>
          <xdr:rowOff>47625</xdr:rowOff>
        </xdr:from>
        <xdr:to>
          <xdr:col>5</xdr:col>
          <xdr:colOff>542925</xdr:colOff>
          <xdr:row>5</xdr:row>
          <xdr:rowOff>95250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9</xdr:row>
          <xdr:rowOff>28575</xdr:rowOff>
        </xdr:from>
        <xdr:to>
          <xdr:col>2</xdr:col>
          <xdr:colOff>466725</xdr:colOff>
          <xdr:row>10</xdr:row>
          <xdr:rowOff>66675</xdr:rowOff>
        </xdr:to>
        <xdr:sp macro="" textlink="">
          <xdr:nvSpPr>
            <xdr:cNvPr id="3077" name="Option Butto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180975</xdr:rowOff>
    </xdr:from>
    <xdr:to>
      <xdr:col>3</xdr:col>
      <xdr:colOff>416719</xdr:colOff>
      <xdr:row>3</xdr:row>
      <xdr:rowOff>6667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F99CB652-8BA0-4D0C-8C47-CEFB132A4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79070"/>
          <a:ext cx="1816894" cy="427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550992</xdr:colOff>
      <xdr:row>3</xdr:row>
      <xdr:rowOff>55245</xdr:rowOff>
    </xdr:from>
    <xdr:to>
      <xdr:col>16</xdr:col>
      <xdr:colOff>37502</xdr:colOff>
      <xdr:row>27</xdr:row>
      <xdr:rowOff>123825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2B1971A7-92B5-11F7-2630-75DC25EA1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017" y="769620"/>
          <a:ext cx="4991960" cy="5412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533399</xdr:colOff>
      <xdr:row>23</xdr:row>
      <xdr:rowOff>114300</xdr:rowOff>
    </xdr:from>
    <xdr:ext cx="1828800" cy="455587"/>
    <xdr:sp macro="" textlink="překlady!C28">
      <xdr:nvSpPr>
        <xdr:cNvPr id="8" name="Obdélník: zkosené hrany 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0D09D97-7675-6542-5754-81EC406F60D5}"/>
            </a:ext>
          </a:extLst>
        </xdr:cNvPr>
        <xdr:cNvSpPr/>
      </xdr:nvSpPr>
      <xdr:spPr>
        <a:xfrm>
          <a:off x="533399" y="5295900"/>
          <a:ext cx="1828800" cy="455587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fld id="{B19A6463-11A1-408E-8C01-20450BA2E15C}" type="TxLink">
            <a:rPr lang="en-US" sz="1600" b="1" i="0" u="none" strike="noStrike">
              <a:solidFill>
                <a:srgbClr val="000000"/>
              </a:solidFill>
              <a:effectLst>
                <a:innerShdw>
                  <a:prstClr val="black"/>
                </a:innerShdw>
              </a:effectLst>
              <a:latin typeface="Aptos Narrow"/>
            </a:rPr>
            <a:pPr algn="ctr"/>
            <a:t>Znám</a:t>
          </a:fld>
          <a:endParaRPr lang="cs-CZ" sz="2400" b="1">
            <a:effectLst>
              <a:innerShdw>
                <a:prstClr val="black"/>
              </a:innerShdw>
            </a:effectLst>
          </a:endParaRPr>
        </a:p>
      </xdr:txBody>
    </xdr:sp>
    <xdr:clientData/>
  </xdr:oneCellAnchor>
  <xdr:oneCellAnchor>
    <xdr:from>
      <xdr:col>4</xdr:col>
      <xdr:colOff>152398</xdr:colOff>
      <xdr:row>23</xdr:row>
      <xdr:rowOff>104775</xdr:rowOff>
    </xdr:from>
    <xdr:ext cx="1828801" cy="455587"/>
    <xdr:sp macro="" textlink="překlady!C29">
      <xdr:nvSpPr>
        <xdr:cNvPr id="10" name="Obdélník: zkosené hrany 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406C117-FDA7-4E57-B334-52D22FF5B440}"/>
            </a:ext>
          </a:extLst>
        </xdr:cNvPr>
        <xdr:cNvSpPr/>
      </xdr:nvSpPr>
      <xdr:spPr>
        <a:xfrm>
          <a:off x="2714623" y="5286375"/>
          <a:ext cx="1828801" cy="455587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ctr"/>
          <a:fld id="{A0C36642-EE5E-48B6-8497-7052A1CD4920}" type="TxLink">
            <a:rPr lang="en-US" sz="1600" b="1" i="0" u="none" strike="noStrike">
              <a:solidFill>
                <a:srgbClr val="000000"/>
              </a:solidFill>
              <a:effectLst>
                <a:innerShdw>
                  <a:prstClr val="black"/>
                </a:innerShdw>
              </a:effectLst>
              <a:latin typeface="Aptos Narrow"/>
              <a:ea typeface="+mn-ea"/>
              <a:cs typeface="+mn-cs"/>
            </a:rPr>
            <a:pPr marL="0" indent="0" algn="ctr"/>
            <a:t>Neznám</a:t>
          </a:fld>
          <a:endParaRPr lang="cs-CZ" sz="2400" b="1" i="0" u="none" strike="noStrike">
            <a:solidFill>
              <a:srgbClr val="000000"/>
            </a:solidFill>
            <a:effectLst>
              <a:innerShdw>
                <a:prstClr val="black"/>
              </a:innerShdw>
            </a:effectLst>
            <a:latin typeface="Aptos Narrow"/>
            <a:ea typeface="+mn-ea"/>
            <a:cs typeface="+mn-cs"/>
          </a:endParaRPr>
        </a:p>
      </xdr:txBody>
    </xdr:sp>
    <xdr:clientData/>
  </xdr:oneCellAnchor>
  <xdr:twoCellAnchor editAs="oneCell">
    <xdr:from>
      <xdr:col>4</xdr:col>
      <xdr:colOff>419100</xdr:colOff>
      <xdr:row>10</xdr:row>
      <xdr:rowOff>104775</xdr:rowOff>
    </xdr:from>
    <xdr:to>
      <xdr:col>5</xdr:col>
      <xdr:colOff>349500</xdr:colOff>
      <xdr:row>12</xdr:row>
      <xdr:rowOff>83775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83BAC07B-5E35-4666-AC47-F0B023C30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981325" y="1952625"/>
          <a:ext cx="540000" cy="360000"/>
        </a:xfrm>
        <a:prstGeom prst="rect">
          <a:avLst/>
        </a:prstGeom>
      </xdr:spPr>
    </xdr:pic>
    <xdr:clientData/>
  </xdr:twoCellAnchor>
  <xdr:twoCellAnchor editAs="oneCell">
    <xdr:from>
      <xdr:col>3</xdr:col>
      <xdr:colOff>200025</xdr:colOff>
      <xdr:row>10</xdr:row>
      <xdr:rowOff>95250</xdr:rowOff>
    </xdr:from>
    <xdr:to>
      <xdr:col>4</xdr:col>
      <xdr:colOff>149475</xdr:colOff>
      <xdr:row>12</xdr:row>
      <xdr:rowOff>74250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F0CBE3D3-26F2-DCEF-1C96-4E85F936C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171700" y="1943100"/>
          <a:ext cx="540000" cy="360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9</xdr:row>
          <xdr:rowOff>28575</xdr:rowOff>
        </xdr:from>
        <xdr:to>
          <xdr:col>4</xdr:col>
          <xdr:colOff>28575</xdr:colOff>
          <xdr:row>10</xdr:row>
          <xdr:rowOff>66675</xdr:rowOff>
        </xdr:to>
        <xdr:sp macro="" textlink="">
          <xdr:nvSpPr>
            <xdr:cNvPr id="3081" name="Option Button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9</xdr:row>
          <xdr:rowOff>28575</xdr:rowOff>
        </xdr:from>
        <xdr:to>
          <xdr:col>5</xdr:col>
          <xdr:colOff>219075</xdr:colOff>
          <xdr:row>10</xdr:row>
          <xdr:rowOff>66675</xdr:rowOff>
        </xdr:to>
        <xdr:sp macro="" textlink="">
          <xdr:nvSpPr>
            <xdr:cNvPr id="3082" name="Option Button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1</xdr:row>
      <xdr:rowOff>0</xdr:rowOff>
    </xdr:from>
    <xdr:to>
      <xdr:col>3</xdr:col>
      <xdr:colOff>416719</xdr:colOff>
      <xdr:row>3</xdr:row>
      <xdr:rowOff>112532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4BA99AC6-D831-469B-9FB5-514C53607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155" y="180975"/>
          <a:ext cx="1746885" cy="436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1</xdr:row>
      <xdr:rowOff>0</xdr:rowOff>
    </xdr:from>
    <xdr:to>
      <xdr:col>4</xdr:col>
      <xdr:colOff>186690</xdr:colOff>
      <xdr:row>3</xdr:row>
      <xdr:rowOff>112532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D671E58-1270-46B3-BA85-7326977D7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155" y="180975"/>
          <a:ext cx="1746885" cy="436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147845</xdr:colOff>
      <xdr:row>5</xdr:row>
      <xdr:rowOff>78269</xdr:rowOff>
    </xdr:from>
    <xdr:to>
      <xdr:col>6</xdr:col>
      <xdr:colOff>491645</xdr:colOff>
      <xdr:row>6</xdr:row>
      <xdr:rowOff>186853</xdr:rowOff>
    </xdr:to>
    <xdr:pic>
      <xdr:nvPicPr>
        <xdr:cNvPr id="3" name="Obrázek 22" descr="Alu_narr.gif">
          <a:extLst>
            <a:ext uri="{FF2B5EF4-FFF2-40B4-BE49-F238E27FC236}">
              <a16:creationId xmlns:a16="http://schemas.microsoft.com/office/drawing/2014/main" id="{59B2DDD0-1121-4F3B-AEA0-AA419E67F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0120" y="1249844"/>
          <a:ext cx="1021980" cy="390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162339</xdr:colOff>
      <xdr:row>7</xdr:row>
      <xdr:rowOff>11180</xdr:rowOff>
    </xdr:from>
    <xdr:to>
      <xdr:col>6</xdr:col>
      <xdr:colOff>498199</xdr:colOff>
      <xdr:row>8</xdr:row>
      <xdr:rowOff>224558</xdr:rowOff>
    </xdr:to>
    <xdr:pic>
      <xdr:nvPicPr>
        <xdr:cNvPr id="4" name="Obrázek 23" descr="Alu_wide.gif">
          <a:extLst>
            <a:ext uri="{FF2B5EF4-FFF2-40B4-BE49-F238E27FC236}">
              <a16:creationId xmlns:a16="http://schemas.microsoft.com/office/drawing/2014/main" id="{AD5A3928-DEC5-4630-9332-9948549C1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764" y="1649480"/>
          <a:ext cx="1021660" cy="483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61291</xdr:colOff>
      <xdr:row>5</xdr:row>
      <xdr:rowOff>34787</xdr:rowOff>
    </xdr:from>
    <xdr:to>
      <xdr:col>2</xdr:col>
      <xdr:colOff>575932</xdr:colOff>
      <xdr:row>6</xdr:row>
      <xdr:rowOff>263716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F87A9958-8A56-41DD-9876-0C67EC1CD089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7516" y="1206362"/>
          <a:ext cx="1168056" cy="507059"/>
        </a:xfrm>
        <a:prstGeom prst="rect">
          <a:avLst/>
        </a:prstGeom>
      </xdr:spPr>
    </xdr:pic>
    <xdr:clientData/>
  </xdr:twoCellAnchor>
  <xdr:twoCellAnchor editAs="oneCell">
    <xdr:from>
      <xdr:col>1</xdr:col>
      <xdr:colOff>76615</xdr:colOff>
      <xdr:row>7</xdr:row>
      <xdr:rowOff>37687</xdr:rowOff>
    </xdr:from>
    <xdr:to>
      <xdr:col>2</xdr:col>
      <xdr:colOff>606038</xdr:colOff>
      <xdr:row>8</xdr:row>
      <xdr:rowOff>262741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F13703B0-178F-2880-C3FF-5C468009E15C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2840" y="1675987"/>
          <a:ext cx="1169503" cy="50508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5</xdr:row>
          <xdr:rowOff>76200</xdr:rowOff>
        </xdr:from>
        <xdr:to>
          <xdr:col>4</xdr:col>
          <xdr:colOff>28575</xdr:colOff>
          <xdr:row>6</xdr:row>
          <xdr:rowOff>133350</xdr:rowOff>
        </xdr:to>
        <xdr:sp macro="" textlink="">
          <xdr:nvSpPr>
            <xdr:cNvPr id="5126" name="Option Button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3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7</xdr:row>
          <xdr:rowOff>66675</xdr:rowOff>
        </xdr:from>
        <xdr:to>
          <xdr:col>4</xdr:col>
          <xdr:colOff>333375</xdr:colOff>
          <xdr:row>8</xdr:row>
          <xdr:rowOff>114300</xdr:rowOff>
        </xdr:to>
        <xdr:sp macro="" textlink="">
          <xdr:nvSpPr>
            <xdr:cNvPr id="5127" name="Option Button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3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</xdr:row>
          <xdr:rowOff>85725</xdr:rowOff>
        </xdr:from>
        <xdr:to>
          <xdr:col>7</xdr:col>
          <xdr:colOff>485775</xdr:colOff>
          <xdr:row>6</xdr:row>
          <xdr:rowOff>133350</xdr:rowOff>
        </xdr:to>
        <xdr:sp macro="" textlink="">
          <xdr:nvSpPr>
            <xdr:cNvPr id="5128" name="Option Button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3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7</xdr:row>
          <xdr:rowOff>85725</xdr:rowOff>
        </xdr:from>
        <xdr:to>
          <xdr:col>7</xdr:col>
          <xdr:colOff>466725</xdr:colOff>
          <xdr:row>8</xdr:row>
          <xdr:rowOff>133350</xdr:rowOff>
        </xdr:to>
        <xdr:sp macro="" textlink="">
          <xdr:nvSpPr>
            <xdr:cNvPr id="5129" name="Option Button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3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11</xdr:col>
      <xdr:colOff>142874</xdr:colOff>
      <xdr:row>5</xdr:row>
      <xdr:rowOff>96519</xdr:rowOff>
    </xdr:from>
    <xdr:to>
      <xdr:col>12</xdr:col>
      <xdr:colOff>41982</xdr:colOff>
      <xdr:row>6</xdr:row>
      <xdr:rowOff>150640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9C01A782-F28E-4781-83CD-4AFE17115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49" y="1268094"/>
          <a:ext cx="327733" cy="339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132079</xdr:colOff>
      <xdr:row>7</xdr:row>
      <xdr:rowOff>66675</xdr:rowOff>
    </xdr:from>
    <xdr:to>
      <xdr:col>12</xdr:col>
      <xdr:colOff>34289</xdr:colOff>
      <xdr:row>8</xdr:row>
      <xdr:rowOff>148883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AD7E9375-4C54-4AF4-9973-1E12001CB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4754" y="1809750"/>
          <a:ext cx="315595" cy="3641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200025</xdr:colOff>
          <xdr:row>5</xdr:row>
          <xdr:rowOff>85725</xdr:rowOff>
        </xdr:from>
        <xdr:to>
          <xdr:col>12</xdr:col>
          <xdr:colOff>485775</xdr:colOff>
          <xdr:row>6</xdr:row>
          <xdr:rowOff>133350</xdr:rowOff>
        </xdr:to>
        <xdr:sp macro="" textlink="">
          <xdr:nvSpPr>
            <xdr:cNvPr id="5134" name="Option Button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3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200025</xdr:colOff>
          <xdr:row>7</xdr:row>
          <xdr:rowOff>85725</xdr:rowOff>
        </xdr:from>
        <xdr:to>
          <xdr:col>12</xdr:col>
          <xdr:colOff>485775</xdr:colOff>
          <xdr:row>8</xdr:row>
          <xdr:rowOff>133350</xdr:rowOff>
        </xdr:to>
        <xdr:sp macro="" textlink="">
          <xdr:nvSpPr>
            <xdr:cNvPr id="5135" name="Option Button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3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emostrade-my.sharepoint.com/personal/11507_demos-trade_com/Documents/Z&#225;loha/StrongMax%20Planner/StrongMax_Planner_V1_testov&#225;n&#237;.xlsx" TargetMode="External"/><Relationship Id="rId1" Type="http://schemas.openxmlformats.org/officeDocument/2006/relationships/externalLinkPath" Target="/personal/11507_demos-trade_com/Documents/Z&#225;loha/StrongMax%20Planner/StrongMax_Planner_V1_testov&#225;n&#23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Úvod"/>
      <sheetName val="Zakaznik"/>
      <sheetName val="Menu"/>
      <sheetName val="Překlady"/>
      <sheetName val="čelo"/>
      <sheetName val="nákresy"/>
      <sheetName val="Karty"/>
      <sheetName val="vnitřní"/>
      <sheetName val="výška bočnic"/>
    </sheetNames>
    <sheetDataSet>
      <sheetData sheetId="0"/>
      <sheetData sheetId="1"/>
      <sheetData sheetId="2"/>
      <sheetData sheetId="3"/>
      <sheetData sheetId="4">
        <row r="6">
          <cell r="V6">
            <v>89</v>
          </cell>
          <cell r="W6">
            <v>89</v>
          </cell>
          <cell r="X6">
            <v>89</v>
          </cell>
          <cell r="Y6">
            <v>89</v>
          </cell>
        </row>
        <row r="7">
          <cell r="W7">
            <v>121</v>
          </cell>
          <cell r="X7">
            <v>121</v>
          </cell>
          <cell r="Y7">
            <v>121</v>
          </cell>
        </row>
        <row r="8">
          <cell r="X8">
            <v>185</v>
          </cell>
          <cell r="Y8">
            <v>185</v>
          </cell>
        </row>
        <row r="9">
          <cell r="Y9">
            <v>249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Relationship Id="rId9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DD3D8-699C-446B-BFE1-0BD63CC8C06B}">
  <sheetPr codeName="List2"/>
  <dimension ref="A1:Q31"/>
  <sheetViews>
    <sheetView showGridLines="0" showRowColHeaders="0" tabSelected="1" workbookViewId="0"/>
  </sheetViews>
  <sheetFormatPr defaultColWidth="0" defaultRowHeight="14.45" customHeight="1" zeroHeight="1" x14ac:dyDescent="0.25"/>
  <cols>
    <col min="1" max="1" width="9.140625" customWidth="1"/>
    <col min="2" max="2" width="9.7109375" customWidth="1"/>
    <col min="3" max="3" width="10.7109375" customWidth="1"/>
    <col min="4" max="4" width="8.85546875" customWidth="1"/>
    <col min="5" max="11" width="9.140625" customWidth="1"/>
    <col min="12" max="12" width="16.7109375" customWidth="1"/>
    <col min="13" max="13" width="14.28515625" customWidth="1"/>
    <col min="14" max="17" width="5" customWidth="1"/>
    <col min="18" max="16384" width="5" hidden="1"/>
  </cols>
  <sheetData>
    <row r="1" spans="1:17" ht="15.75" customHeight="1" x14ac:dyDescent="0.25"/>
    <row r="2" spans="1:17" ht="25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52"/>
      <c r="M2" s="52"/>
      <c r="N2" s="52"/>
      <c r="O2" s="52"/>
      <c r="P2" s="52"/>
      <c r="Q2" s="52"/>
    </row>
    <row r="3" spans="1:17" ht="6.75" customHeight="1" x14ac:dyDescent="0.25"/>
    <row r="4" spans="1:17" ht="7.5" customHeight="1" x14ac:dyDescent="0.25"/>
    <row r="5" spans="1:17" ht="15" x14ac:dyDescent="0.25"/>
    <row r="6" spans="1:17" ht="15" x14ac:dyDescent="0.25"/>
    <row r="7" spans="1:17" ht="15" x14ac:dyDescent="0.25"/>
    <row r="8" spans="1:17" ht="15" x14ac:dyDescent="0.25"/>
    <row r="9" spans="1:17" ht="15" x14ac:dyDescent="0.25"/>
    <row r="10" spans="1:17" ht="15" x14ac:dyDescent="0.25"/>
    <row r="11" spans="1:17" ht="15" x14ac:dyDescent="0.25"/>
    <row r="12" spans="1:17" ht="15" x14ac:dyDescent="0.25"/>
    <row r="13" spans="1:17" ht="19.5" customHeight="1" x14ac:dyDescent="0.25"/>
    <row r="14" spans="1:17" ht="46.5" customHeight="1" x14ac:dyDescent="0.7">
      <c r="A14" s="137" t="s">
        <v>139</v>
      </c>
      <c r="B14" s="137"/>
      <c r="C14" s="137"/>
      <c r="D14" s="137"/>
      <c r="E14" s="137"/>
      <c r="F14" s="137"/>
      <c r="G14" s="137"/>
      <c r="H14" s="137"/>
    </row>
    <row r="15" spans="1:17" ht="11.25" customHeight="1" x14ac:dyDescent="0.25">
      <c r="B15" s="132"/>
      <c r="C15" s="132"/>
      <c r="D15" s="132"/>
      <c r="E15" s="132"/>
      <c r="F15" s="132"/>
      <c r="G15" s="50"/>
      <c r="H15" s="50"/>
    </row>
    <row r="16" spans="1:17" ht="7.5" customHeight="1" x14ac:dyDescent="0.25">
      <c r="B16" s="51"/>
      <c r="C16" s="51"/>
      <c r="D16" s="51"/>
      <c r="E16" s="51"/>
      <c r="F16" s="51"/>
      <c r="G16" s="50"/>
      <c r="H16" s="50"/>
    </row>
    <row r="17" spans="1:17" ht="30" customHeight="1" x14ac:dyDescent="0.25">
      <c r="A17" s="136" t="str">
        <f>překlady!$C$5</f>
        <v>Pomocná kalkulačka pro výpočet váhy dvířka a síly pístů</v>
      </c>
      <c r="B17" s="136"/>
      <c r="C17" s="136"/>
      <c r="D17" s="136"/>
      <c r="E17" s="136"/>
      <c r="F17" s="136"/>
      <c r="G17" s="136"/>
      <c r="H17" s="136"/>
    </row>
    <row r="18" spans="1:17" ht="29.25" customHeight="1" x14ac:dyDescent="0.25">
      <c r="A18" s="136"/>
      <c r="B18" s="136"/>
      <c r="C18" s="136"/>
      <c r="D18" s="136"/>
      <c r="E18" s="136"/>
      <c r="F18" s="136"/>
      <c r="G18" s="136"/>
      <c r="H18" s="136"/>
    </row>
    <row r="19" spans="1:17" ht="15" x14ac:dyDescent="0.25"/>
    <row r="20" spans="1:17" ht="15" x14ac:dyDescent="0.25"/>
    <row r="21" spans="1:17" ht="12.75" customHeight="1" x14ac:dyDescent="0.4">
      <c r="B21" s="133"/>
      <c r="C21" s="133"/>
      <c r="D21" s="133"/>
      <c r="E21" s="133"/>
      <c r="F21" s="133"/>
    </row>
    <row r="22" spans="1:17" ht="24" customHeight="1" x14ac:dyDescent="0.4">
      <c r="A22" s="135" t="str">
        <f>překlady!C27</f>
        <v>Znáte hmotnost dvířek?</v>
      </c>
      <c r="B22" s="135"/>
      <c r="C22" s="135"/>
      <c r="D22" s="135"/>
      <c r="E22" s="135"/>
      <c r="F22" s="135"/>
      <c r="G22" s="135"/>
      <c r="H22" s="135"/>
    </row>
    <row r="23" spans="1:17" ht="21.75" customHeight="1" x14ac:dyDescent="0.25"/>
    <row r="24" spans="1:17" ht="15.75" customHeight="1" x14ac:dyDescent="0.25"/>
    <row r="25" spans="1:17" ht="15" x14ac:dyDescent="0.25"/>
    <row r="26" spans="1:17" ht="15" x14ac:dyDescent="0.25"/>
    <row r="27" spans="1:17" ht="15" x14ac:dyDescent="0.25"/>
    <row r="28" spans="1:17" ht="15" x14ac:dyDescent="0.25"/>
    <row r="29" spans="1:17" ht="15" x14ac:dyDescent="0.25"/>
    <row r="30" spans="1:17" ht="15" customHeight="1" x14ac:dyDescent="0.25">
      <c r="A30" s="134" t="str">
        <f>překlady!$C$40</f>
        <v>Tento kalkulátor slouží jako inspirace a každou montáž je potřeba individuálně zvážit. Firma Démos trade nepřebírá jakoukoliv zodpovědnost za montáž dle tohoto konfigurátoru.</v>
      </c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</row>
    <row r="31" spans="1:17" ht="15" x14ac:dyDescent="0.25">
      <c r="A31" s="134"/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Q31" s="130" t="str">
        <f>překlady!C4</f>
        <v>Verze 1.00</v>
      </c>
    </row>
  </sheetData>
  <sheetProtection algorithmName="SHA-512" hashValue="qoM+jO2UyCd7fKtRS/rUyWaRNWAH8oi4VRkFb3mUbybTxQBCMiaIvrOTg+EBGys0ypn3EgLvAsyiRiuESCnkuw==" saltValue="cBAckVv4hOuHRNkorqHcIg==" spinCount="100000" sheet="1" objects="1" scenarios="1" selectLockedCells="1"/>
  <mergeCells count="5">
    <mergeCell ref="B21:F21"/>
    <mergeCell ref="A30:M31"/>
    <mergeCell ref="A22:H22"/>
    <mergeCell ref="A17:H18"/>
    <mergeCell ref="A14:H14"/>
  </mergeCells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Option Button 1">
              <controlPr defaultSize="0" autoFill="0" autoLine="0" autoPict="0">
                <anchor moveWithCells="1">
                  <from>
                    <xdr:col>1</xdr:col>
                    <xdr:colOff>533400</xdr:colOff>
                    <xdr:row>4</xdr:row>
                    <xdr:rowOff>47625</xdr:rowOff>
                  </from>
                  <to>
                    <xdr:col>2</xdr:col>
                    <xdr:colOff>123825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Option Button 2">
              <controlPr defaultSize="0" autoFill="0" autoLine="0" autoPict="0">
                <anchor moveWithCells="1">
                  <from>
                    <xdr:col>2</xdr:col>
                    <xdr:colOff>685800</xdr:colOff>
                    <xdr:row>4</xdr:row>
                    <xdr:rowOff>47625</xdr:rowOff>
                  </from>
                  <to>
                    <xdr:col>3</xdr:col>
                    <xdr:colOff>209550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Option Button 3">
              <controlPr defaultSize="0" autoFill="0" autoLine="0" autoPict="0">
                <anchor moveWithCells="1">
                  <from>
                    <xdr:col>4</xdr:col>
                    <xdr:colOff>152400</xdr:colOff>
                    <xdr:row>4</xdr:row>
                    <xdr:rowOff>47625</xdr:rowOff>
                  </from>
                  <to>
                    <xdr:col>4</xdr:col>
                    <xdr:colOff>371475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Option Button 4">
              <controlPr defaultSize="0" autoFill="0" autoLine="0" autoPict="0">
                <anchor moveWithCells="1">
                  <from>
                    <xdr:col>5</xdr:col>
                    <xdr:colOff>304800</xdr:colOff>
                    <xdr:row>4</xdr:row>
                    <xdr:rowOff>47625</xdr:rowOff>
                  </from>
                  <to>
                    <xdr:col>5</xdr:col>
                    <xdr:colOff>542925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Option Button 5">
              <controlPr defaultSize="0" autoFill="0" autoLine="0" autoPict="0">
                <anchor moveWithCells="1">
                  <from>
                    <xdr:col>2</xdr:col>
                    <xdr:colOff>228600</xdr:colOff>
                    <xdr:row>9</xdr:row>
                    <xdr:rowOff>28575</xdr:rowOff>
                  </from>
                  <to>
                    <xdr:col>2</xdr:col>
                    <xdr:colOff>466725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8" name="Option Button 9">
              <controlPr defaultSize="0" autoFill="0" autoLine="0" autoPict="0">
                <anchor moveWithCells="1">
                  <from>
                    <xdr:col>3</xdr:col>
                    <xdr:colOff>381000</xdr:colOff>
                    <xdr:row>9</xdr:row>
                    <xdr:rowOff>28575</xdr:rowOff>
                  </from>
                  <to>
                    <xdr:col>4</xdr:col>
                    <xdr:colOff>28575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9" name="Option Button 10">
              <controlPr defaultSize="0" autoFill="0" autoLine="0" autoPict="0">
                <anchor moveWithCells="1">
                  <from>
                    <xdr:col>4</xdr:col>
                    <xdr:colOff>590550</xdr:colOff>
                    <xdr:row>9</xdr:row>
                    <xdr:rowOff>28575</xdr:rowOff>
                  </from>
                  <to>
                    <xdr:col>5</xdr:col>
                    <xdr:colOff>219075</xdr:colOff>
                    <xdr:row>10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FBC57-75D6-43AD-9A7D-E011B6E3B323}">
  <sheetPr codeName="List3"/>
  <dimension ref="A1:J40"/>
  <sheetViews>
    <sheetView workbookViewId="0">
      <selection activeCell="D26" sqref="D26"/>
    </sheetView>
  </sheetViews>
  <sheetFormatPr defaultRowHeight="15" x14ac:dyDescent="0.25"/>
  <cols>
    <col min="1" max="1" width="23.42578125" bestFit="1" customWidth="1"/>
    <col min="7" max="7" width="13.7109375" customWidth="1"/>
  </cols>
  <sheetData>
    <row r="1" spans="1:10" x14ac:dyDescent="0.25">
      <c r="A1" t="s">
        <v>0</v>
      </c>
      <c r="B1" t="s">
        <v>1</v>
      </c>
      <c r="D1">
        <v>1</v>
      </c>
    </row>
    <row r="3" spans="1:10" x14ac:dyDescent="0.25"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</row>
    <row r="4" spans="1:10" x14ac:dyDescent="0.25">
      <c r="C4" t="str">
        <f>IF($D$1=1,D:D,IF($D$1=2,E:E,IF($D$1=3,F:F,IF($D$1=4,G:G,IF($D$1=5,H:H,IF($D$1=6,I:I,IF($D$1=7,J:J)))))))</f>
        <v>Verze 1.00</v>
      </c>
      <c r="D4" t="s">
        <v>9</v>
      </c>
      <c r="E4" t="s">
        <v>10</v>
      </c>
      <c r="F4" t="s">
        <v>11</v>
      </c>
      <c r="G4" t="s">
        <v>180</v>
      </c>
      <c r="H4" t="s">
        <v>12</v>
      </c>
      <c r="I4" s="131" t="s">
        <v>12</v>
      </c>
      <c r="J4" t="s">
        <v>12</v>
      </c>
    </row>
    <row r="5" spans="1:10" x14ac:dyDescent="0.25">
      <c r="C5" t="str">
        <f t="shared" ref="C5:C40" si="0">IF($D$1=1,D:D,IF($D$1=2,E:E,IF($D$1=3,F:F,IF($D$1=4,G:G,IF($D$1=5,H:H,IF($D$1=6,I:I,IF($D$1=7,J:J)))))))</f>
        <v>Pomocná kalkulačka pro výpočet váhy dvířka a síly pístů</v>
      </c>
      <c r="D5" t="s">
        <v>138</v>
      </c>
      <c r="E5" t="s">
        <v>322</v>
      </c>
      <c r="F5" t="s">
        <v>314</v>
      </c>
      <c r="G5" t="s">
        <v>181</v>
      </c>
      <c r="H5" t="s">
        <v>210</v>
      </c>
      <c r="I5" s="131" t="s">
        <v>233</v>
      </c>
      <c r="J5" t="s">
        <v>269</v>
      </c>
    </row>
    <row r="6" spans="1:10" x14ac:dyDescent="0.25">
      <c r="C6" t="str">
        <f t="shared" si="0"/>
        <v>Dále</v>
      </c>
      <c r="D6" t="s">
        <v>13</v>
      </c>
      <c r="E6" t="s">
        <v>14</v>
      </c>
      <c r="F6" t="s">
        <v>140</v>
      </c>
      <c r="G6" t="s">
        <v>182</v>
      </c>
      <c r="H6" t="s">
        <v>15</v>
      </c>
      <c r="I6" s="131" t="s">
        <v>234</v>
      </c>
      <c r="J6" t="s">
        <v>270</v>
      </c>
    </row>
    <row r="7" spans="1:10" x14ac:dyDescent="0.25">
      <c r="C7" t="str">
        <f t="shared" si="0"/>
        <v>Úvod</v>
      </c>
      <c r="D7" s="11" t="s">
        <v>16</v>
      </c>
      <c r="E7" s="11" t="s">
        <v>16</v>
      </c>
      <c r="F7" s="11" t="s">
        <v>141</v>
      </c>
      <c r="G7" t="s">
        <v>17</v>
      </c>
      <c r="H7" s="11" t="s">
        <v>18</v>
      </c>
      <c r="I7" s="131" t="s">
        <v>235</v>
      </c>
      <c r="J7" t="s">
        <v>271</v>
      </c>
    </row>
    <row r="8" spans="1:10" x14ac:dyDescent="0.25">
      <c r="C8" t="str">
        <f t="shared" si="0"/>
        <v>Typ materiálu</v>
      </c>
      <c r="D8" t="s">
        <v>19</v>
      </c>
      <c r="E8" t="s">
        <v>19</v>
      </c>
      <c r="F8" t="s">
        <v>142</v>
      </c>
      <c r="G8" t="s">
        <v>20</v>
      </c>
      <c r="H8" t="s">
        <v>21</v>
      </c>
      <c r="I8" s="131" t="s">
        <v>236</v>
      </c>
      <c r="J8" t="s">
        <v>272</v>
      </c>
    </row>
    <row r="9" spans="1:10" x14ac:dyDescent="0.25">
      <c r="C9" t="str">
        <f t="shared" si="0"/>
        <v>Dřevotříska</v>
      </c>
      <c r="D9" t="s">
        <v>22</v>
      </c>
      <c r="E9" t="s">
        <v>23</v>
      </c>
      <c r="F9" t="s">
        <v>143</v>
      </c>
      <c r="G9" t="s">
        <v>24</v>
      </c>
      <c r="H9" t="s">
        <v>25</v>
      </c>
      <c r="I9" s="131" t="s">
        <v>237</v>
      </c>
      <c r="J9" t="s">
        <v>273</v>
      </c>
    </row>
    <row r="10" spans="1:10" x14ac:dyDescent="0.25">
      <c r="C10" t="str">
        <f t="shared" si="0"/>
        <v>Šířka dvířka (mm)</v>
      </c>
      <c r="D10" t="s">
        <v>26</v>
      </c>
      <c r="E10" t="s">
        <v>159</v>
      </c>
      <c r="F10" t="s">
        <v>309</v>
      </c>
      <c r="G10" t="s">
        <v>183</v>
      </c>
      <c r="H10" t="s">
        <v>211</v>
      </c>
      <c r="I10" s="131" t="s">
        <v>238</v>
      </c>
      <c r="J10" t="s">
        <v>274</v>
      </c>
    </row>
    <row r="11" spans="1:10" x14ac:dyDescent="0.25">
      <c r="C11" t="str">
        <f t="shared" si="0"/>
        <v>Výška dvířka (mm)</v>
      </c>
      <c r="D11" t="s">
        <v>27</v>
      </c>
      <c r="E11" t="s">
        <v>160</v>
      </c>
      <c r="F11" t="s">
        <v>310</v>
      </c>
      <c r="G11" t="s">
        <v>184</v>
      </c>
      <c r="H11" t="s">
        <v>212</v>
      </c>
      <c r="I11" s="131" t="s">
        <v>239</v>
      </c>
      <c r="J11" t="s">
        <v>275</v>
      </c>
    </row>
    <row r="12" spans="1:10" x14ac:dyDescent="0.25">
      <c r="C12" t="str">
        <f t="shared" si="0"/>
        <v>Váha úchytky</v>
      </c>
      <c r="D12" t="s">
        <v>28</v>
      </c>
      <c r="E12" t="s">
        <v>28</v>
      </c>
      <c r="F12" t="s">
        <v>144</v>
      </c>
      <c r="G12" t="s">
        <v>29</v>
      </c>
      <c r="H12" t="s">
        <v>30</v>
      </c>
      <c r="I12" s="131" t="s">
        <v>240</v>
      </c>
      <c r="J12" t="s">
        <v>276</v>
      </c>
    </row>
    <row r="13" spans="1:10" x14ac:dyDescent="0.25">
      <c r="C13" t="str">
        <f t="shared" si="0"/>
        <v>Vypočtená hmotnost dvířka</v>
      </c>
      <c r="D13" t="s">
        <v>31</v>
      </c>
      <c r="E13" t="s">
        <v>161</v>
      </c>
      <c r="F13" t="s">
        <v>311</v>
      </c>
      <c r="G13" t="s">
        <v>185</v>
      </c>
      <c r="H13" t="s">
        <v>213</v>
      </c>
      <c r="I13" s="131" t="s">
        <v>241</v>
      </c>
      <c r="J13" t="s">
        <v>277</v>
      </c>
    </row>
    <row r="14" spans="1:10" x14ac:dyDescent="0.25">
      <c r="C14" t="str">
        <f t="shared" si="0"/>
        <v>Tloušťka materiálu (mm)</v>
      </c>
      <c r="D14" t="s">
        <v>101</v>
      </c>
      <c r="E14" t="s">
        <v>102</v>
      </c>
      <c r="F14" t="s">
        <v>103</v>
      </c>
      <c r="G14" t="s">
        <v>186</v>
      </c>
      <c r="H14" t="s">
        <v>104</v>
      </c>
      <c r="I14" s="131" t="s">
        <v>242</v>
      </c>
      <c r="J14" t="s">
        <v>278</v>
      </c>
    </row>
    <row r="15" spans="1:10" x14ac:dyDescent="0.25">
      <c r="C15" t="str">
        <f t="shared" si="0"/>
        <v>Hmotnost čela včetně úchytky</v>
      </c>
      <c r="D15" t="s">
        <v>32</v>
      </c>
      <c r="E15" t="s">
        <v>162</v>
      </c>
      <c r="F15" t="s">
        <v>145</v>
      </c>
      <c r="G15" t="s">
        <v>187</v>
      </c>
      <c r="H15" t="s">
        <v>214</v>
      </c>
      <c r="I15" s="131" t="s">
        <v>243</v>
      </c>
      <c r="J15" t="s">
        <v>279</v>
      </c>
    </row>
    <row r="16" spans="1:10" x14ac:dyDescent="0.25">
      <c r="C16" t="str">
        <f t="shared" si="0"/>
        <v>Pokud znáte hmotnost a nechcete využít výpočtu hmotnosti</v>
      </c>
      <c r="D16" s="41" t="s">
        <v>33</v>
      </c>
      <c r="E16" t="s">
        <v>163</v>
      </c>
      <c r="F16" t="s">
        <v>146</v>
      </c>
      <c r="G16" t="s">
        <v>188</v>
      </c>
      <c r="H16" t="s">
        <v>34</v>
      </c>
      <c r="I16" s="131" t="s">
        <v>244</v>
      </c>
      <c r="J16" t="s">
        <v>280</v>
      </c>
    </row>
    <row r="17" spans="3:10" x14ac:dyDescent="0.25">
      <c r="C17" t="str">
        <f t="shared" si="0"/>
        <v>Výpočet hmotnosti dvířka</v>
      </c>
      <c r="D17" t="s">
        <v>35</v>
      </c>
      <c r="E17" t="s">
        <v>164</v>
      </c>
      <c r="F17" t="s">
        <v>312</v>
      </c>
      <c r="G17" t="s">
        <v>189</v>
      </c>
      <c r="H17" t="s">
        <v>215</v>
      </c>
      <c r="I17" s="131" t="s">
        <v>245</v>
      </c>
      <c r="J17" t="s">
        <v>281</v>
      </c>
    </row>
    <row r="18" spans="3:10" x14ac:dyDescent="0.25">
      <c r="C18" t="str">
        <f t="shared" si="0"/>
        <v>Výpočet síly pístů StrongLifts 245 mm</v>
      </c>
      <c r="D18" t="s">
        <v>137</v>
      </c>
      <c r="E18" t="s">
        <v>36</v>
      </c>
      <c r="F18" t="s">
        <v>315</v>
      </c>
      <c r="G18" t="s">
        <v>190</v>
      </c>
      <c r="H18" t="s">
        <v>216</v>
      </c>
      <c r="I18" s="131" t="s">
        <v>246</v>
      </c>
      <c r="J18" t="s">
        <v>282</v>
      </c>
    </row>
    <row r="19" spans="3:10" x14ac:dyDescent="0.25">
      <c r="C19" t="str">
        <f t="shared" si="0"/>
        <v>Zvolte počet pístů</v>
      </c>
      <c r="D19" t="s">
        <v>134</v>
      </c>
      <c r="E19" t="s">
        <v>165</v>
      </c>
      <c r="F19" t="s">
        <v>316</v>
      </c>
      <c r="G19" t="s">
        <v>191</v>
      </c>
      <c r="H19" t="s">
        <v>306</v>
      </c>
      <c r="I19" s="131" t="s">
        <v>247</v>
      </c>
      <c r="J19" t="s">
        <v>283</v>
      </c>
    </row>
    <row r="20" spans="3:10" x14ac:dyDescent="0.25">
      <c r="C20" t="str">
        <f t="shared" si="0"/>
        <v>Síla pístu</v>
      </c>
      <c r="D20" t="s">
        <v>89</v>
      </c>
      <c r="E20" t="s">
        <v>90</v>
      </c>
      <c r="F20" t="s">
        <v>317</v>
      </c>
      <c r="G20" t="s">
        <v>192</v>
      </c>
      <c r="H20" t="s">
        <v>217</v>
      </c>
      <c r="I20" s="131" t="s">
        <v>248</v>
      </c>
      <c r="J20" t="s">
        <v>284</v>
      </c>
    </row>
    <row r="21" spans="3:10" x14ac:dyDescent="0.25">
      <c r="C21" t="str">
        <f t="shared" si="0"/>
        <v>bílá</v>
      </c>
      <c r="D21" t="s">
        <v>75</v>
      </c>
      <c r="E21" t="s">
        <v>77</v>
      </c>
      <c r="F21" t="s">
        <v>147</v>
      </c>
      <c r="G21" t="s">
        <v>79</v>
      </c>
      <c r="H21" t="s">
        <v>85</v>
      </c>
      <c r="I21" s="131" t="s">
        <v>249</v>
      </c>
      <c r="J21" t="s">
        <v>285</v>
      </c>
    </row>
    <row r="22" spans="3:10" x14ac:dyDescent="0.25">
      <c r="C22" t="str">
        <f t="shared" si="0"/>
        <v>šedá</v>
      </c>
      <c r="D22" t="s">
        <v>76</v>
      </c>
      <c r="E22" t="s">
        <v>78</v>
      </c>
      <c r="F22" t="s">
        <v>148</v>
      </c>
      <c r="G22" t="s">
        <v>80</v>
      </c>
      <c r="H22" t="s">
        <v>86</v>
      </c>
      <c r="I22" s="131" t="s">
        <v>250</v>
      </c>
      <c r="J22" t="s">
        <v>286</v>
      </c>
    </row>
    <row r="23" spans="3:10" x14ac:dyDescent="0.25">
      <c r="C23" t="str">
        <f t="shared" si="0"/>
        <v>Automatický píst</v>
      </c>
      <c r="D23" t="s">
        <v>136</v>
      </c>
      <c r="E23" t="s">
        <v>166</v>
      </c>
      <c r="F23" t="s">
        <v>318</v>
      </c>
      <c r="G23" t="s">
        <v>193</v>
      </c>
      <c r="H23" t="s">
        <v>218</v>
      </c>
      <c r="I23" s="131" t="s">
        <v>251</v>
      </c>
      <c r="J23" t="s">
        <v>287</v>
      </c>
    </row>
    <row r="24" spans="3:10" x14ac:dyDescent="0.25">
      <c r="C24" t="str">
        <f t="shared" si="0"/>
        <v>Polohovací píst</v>
      </c>
      <c r="D24" t="s">
        <v>307</v>
      </c>
      <c r="E24" t="s">
        <v>308</v>
      </c>
      <c r="F24" t="s">
        <v>319</v>
      </c>
      <c r="G24" t="s">
        <v>194</v>
      </c>
      <c r="H24" t="s">
        <v>88</v>
      </c>
      <c r="I24" s="131" t="s">
        <v>252</v>
      </c>
      <c r="J24" t="s">
        <v>288</v>
      </c>
    </row>
    <row r="25" spans="3:10" x14ac:dyDescent="0.25">
      <c r="C25" t="str">
        <f t="shared" si="0"/>
        <v>Kód</v>
      </c>
      <c r="D25" t="s">
        <v>37</v>
      </c>
      <c r="E25" t="s">
        <v>37</v>
      </c>
      <c r="F25" t="s">
        <v>149</v>
      </c>
      <c r="G25" t="s">
        <v>37</v>
      </c>
      <c r="H25" t="s">
        <v>219</v>
      </c>
      <c r="I25" s="131" t="s">
        <v>253</v>
      </c>
      <c r="J25" t="s">
        <v>253</v>
      </c>
    </row>
    <row r="26" spans="3:10" x14ac:dyDescent="0.25">
      <c r="C26" t="str">
        <f t="shared" si="0"/>
        <v>Barva</v>
      </c>
      <c r="D26" t="s">
        <v>82</v>
      </c>
      <c r="E26" t="s">
        <v>167</v>
      </c>
      <c r="F26" t="s">
        <v>150</v>
      </c>
      <c r="G26" t="s">
        <v>195</v>
      </c>
      <c r="H26" t="s">
        <v>220</v>
      </c>
      <c r="I26" s="131" t="s">
        <v>254</v>
      </c>
      <c r="J26" t="s">
        <v>289</v>
      </c>
    </row>
    <row r="27" spans="3:10" x14ac:dyDescent="0.25">
      <c r="C27" t="str">
        <f t="shared" si="0"/>
        <v>Znáte hmotnost dvířek?</v>
      </c>
      <c r="D27" t="s">
        <v>91</v>
      </c>
      <c r="E27" t="s">
        <v>168</v>
      </c>
      <c r="F27" t="s">
        <v>313</v>
      </c>
      <c r="G27" t="s">
        <v>196</v>
      </c>
      <c r="H27" t="s">
        <v>221</v>
      </c>
      <c r="I27" s="131" t="s">
        <v>255</v>
      </c>
      <c r="J27" t="s">
        <v>290</v>
      </c>
    </row>
    <row r="28" spans="3:10" x14ac:dyDescent="0.25">
      <c r="C28" t="str">
        <f t="shared" si="0"/>
        <v>Znám</v>
      </c>
      <c r="D28" t="s">
        <v>92</v>
      </c>
      <c r="E28" t="s">
        <v>169</v>
      </c>
      <c r="F28" t="s">
        <v>151</v>
      </c>
      <c r="G28" t="s">
        <v>197</v>
      </c>
      <c r="H28" t="s">
        <v>222</v>
      </c>
      <c r="I28" s="131" t="s">
        <v>256</v>
      </c>
      <c r="J28" t="s">
        <v>291</v>
      </c>
    </row>
    <row r="29" spans="3:10" x14ac:dyDescent="0.25">
      <c r="C29" t="str">
        <f t="shared" si="0"/>
        <v>Neznám</v>
      </c>
      <c r="D29" t="s">
        <v>93</v>
      </c>
      <c r="E29" t="s">
        <v>170</v>
      </c>
      <c r="F29" t="s">
        <v>152</v>
      </c>
      <c r="G29" t="s">
        <v>198</v>
      </c>
      <c r="H29" t="s">
        <v>223</v>
      </c>
      <c r="I29" s="131" t="s">
        <v>257</v>
      </c>
      <c r="J29" t="s">
        <v>292</v>
      </c>
    </row>
    <row r="30" spans="3:10" x14ac:dyDescent="0.25">
      <c r="C30" t="str">
        <f t="shared" si="0"/>
        <v>Vyplňte:</v>
      </c>
      <c r="D30" t="s">
        <v>94</v>
      </c>
      <c r="E30" t="s">
        <v>94</v>
      </c>
      <c r="F30" t="s">
        <v>153</v>
      </c>
      <c r="G30" t="s">
        <v>199</v>
      </c>
      <c r="H30" t="s">
        <v>224</v>
      </c>
      <c r="I30" s="131" t="s">
        <v>258</v>
      </c>
      <c r="J30" t="s">
        <v>293</v>
      </c>
    </row>
    <row r="31" spans="3:10" x14ac:dyDescent="0.25">
      <c r="C31" t="str">
        <f t="shared" si="0"/>
        <v>Zpět</v>
      </c>
      <c r="D31" t="s">
        <v>95</v>
      </c>
      <c r="E31" t="s">
        <v>96</v>
      </c>
      <c r="F31" t="s">
        <v>154</v>
      </c>
      <c r="G31" t="s">
        <v>97</v>
      </c>
      <c r="H31" t="s">
        <v>98</v>
      </c>
      <c r="I31" s="131" t="s">
        <v>259</v>
      </c>
      <c r="J31" t="s">
        <v>294</v>
      </c>
    </row>
    <row r="32" spans="3:10" x14ac:dyDescent="0.25">
      <c r="C32" t="str">
        <f t="shared" si="0"/>
        <v>nelze</v>
      </c>
      <c r="D32" t="s">
        <v>99</v>
      </c>
      <c r="E32" t="s">
        <v>171</v>
      </c>
      <c r="F32" t="s">
        <v>155</v>
      </c>
      <c r="G32" t="s">
        <v>200</v>
      </c>
      <c r="H32" t="s">
        <v>100</v>
      </c>
      <c r="I32" s="131" t="s">
        <v>260</v>
      </c>
      <c r="J32" t="s">
        <v>295</v>
      </c>
    </row>
    <row r="33" spans="3:10" x14ac:dyDescent="0.25">
      <c r="C33" t="str">
        <f t="shared" si="0"/>
        <v>Na Vámi zadané parametry doporučujeme použít jiný mechanizmus výklopu</v>
      </c>
      <c r="D33" t="s">
        <v>105</v>
      </c>
      <c r="E33" t="s">
        <v>172</v>
      </c>
      <c r="F33" t="s">
        <v>156</v>
      </c>
      <c r="G33" t="s">
        <v>201</v>
      </c>
      <c r="H33" t="s">
        <v>225</v>
      </c>
      <c r="I33" s="131" t="s">
        <v>261</v>
      </c>
      <c r="J33" t="s">
        <v>296</v>
      </c>
    </row>
    <row r="34" spans="3:10" x14ac:dyDescent="0.25">
      <c r="C34" t="str">
        <f t="shared" si="0"/>
        <v>Na Vámi zadané parametry nabízíme pouze AUTOMATICKÉ písty Stronglift</v>
      </c>
      <c r="D34" t="s">
        <v>133</v>
      </c>
      <c r="E34" t="s">
        <v>173</v>
      </c>
      <c r="F34" t="s">
        <v>320</v>
      </c>
      <c r="G34" t="s">
        <v>202</v>
      </c>
      <c r="H34" t="s">
        <v>226</v>
      </c>
      <c r="I34" s="131" t="s">
        <v>262</v>
      </c>
      <c r="J34" t="s">
        <v>297</v>
      </c>
    </row>
    <row r="35" spans="3:10" x14ac:dyDescent="0.25">
      <c r="C35" t="str">
        <f t="shared" si="0"/>
        <v>Široký alu rámeček s vloženým sklem</v>
      </c>
      <c r="D35" t="s">
        <v>128</v>
      </c>
      <c r="E35" t="s">
        <v>174</v>
      </c>
      <c r="F35" t="s">
        <v>157</v>
      </c>
      <c r="G35" t="s">
        <v>203</v>
      </c>
      <c r="H35" t="s">
        <v>227</v>
      </c>
      <c r="I35" s="131" t="s">
        <v>263</v>
      </c>
      <c r="J35" t="s">
        <v>298</v>
      </c>
    </row>
    <row r="36" spans="3:10" x14ac:dyDescent="0.25">
      <c r="C36" t="str">
        <f t="shared" si="0"/>
        <v>Široký alu rámeček s nalepeným sklem</v>
      </c>
      <c r="D36" t="s">
        <v>129</v>
      </c>
      <c r="E36" t="s">
        <v>175</v>
      </c>
      <c r="F36" t="s">
        <v>207</v>
      </c>
      <c r="G36" t="s">
        <v>304</v>
      </c>
      <c r="H36" t="s">
        <v>228</v>
      </c>
      <c r="I36" s="131" t="s">
        <v>264</v>
      </c>
      <c r="J36" t="s">
        <v>299</v>
      </c>
    </row>
    <row r="37" spans="3:10" x14ac:dyDescent="0.25">
      <c r="C37" t="str">
        <f t="shared" si="0"/>
        <v>Úzký alu rámeček s vloženým sklem</v>
      </c>
      <c r="D37" t="s">
        <v>130</v>
      </c>
      <c r="E37" t="s">
        <v>176</v>
      </c>
      <c r="F37" t="s">
        <v>208</v>
      </c>
      <c r="G37" t="s">
        <v>204</v>
      </c>
      <c r="H37" t="s">
        <v>229</v>
      </c>
      <c r="I37" s="131" t="s">
        <v>265</v>
      </c>
      <c r="J37" t="s">
        <v>300</v>
      </c>
    </row>
    <row r="38" spans="3:10" x14ac:dyDescent="0.25">
      <c r="C38" t="str">
        <f t="shared" si="0"/>
        <v>Úzký alu rámeček s nalepeným sklem</v>
      </c>
      <c r="D38" t="s">
        <v>131</v>
      </c>
      <c r="E38" t="s">
        <v>177</v>
      </c>
      <c r="F38" t="s">
        <v>209</v>
      </c>
      <c r="G38" t="s">
        <v>305</v>
      </c>
      <c r="H38" t="s">
        <v>230</v>
      </c>
      <c r="I38" s="131" t="s">
        <v>266</v>
      </c>
      <c r="J38" t="s">
        <v>301</v>
      </c>
    </row>
    <row r="39" spans="3:10" x14ac:dyDescent="0.25">
      <c r="C39" t="str">
        <f t="shared" si="0"/>
        <v>Při hraniční hodnotě zvažte použití silnějšího pístu</v>
      </c>
      <c r="D39" t="s">
        <v>135</v>
      </c>
      <c r="E39" t="s">
        <v>178</v>
      </c>
      <c r="F39" t="s">
        <v>321</v>
      </c>
      <c r="G39" t="s">
        <v>205</v>
      </c>
      <c r="H39" t="s">
        <v>231</v>
      </c>
      <c r="I39" s="131" t="s">
        <v>267</v>
      </c>
      <c r="J39" t="s">
        <v>302</v>
      </c>
    </row>
    <row r="40" spans="3:10" x14ac:dyDescent="0.25">
      <c r="C40" t="str">
        <f t="shared" si="0"/>
        <v>Tento kalkulátor slouží jako inspirace a každou montáž je potřeba individuálně zvážit. Firma Démos trade nepřebírá jakoukoliv zodpovědnost za montáž dle tohoto konfigurátoru.</v>
      </c>
      <c r="D40" t="s">
        <v>132</v>
      </c>
      <c r="E40" t="s">
        <v>179</v>
      </c>
      <c r="F40" t="s">
        <v>158</v>
      </c>
      <c r="G40" t="s">
        <v>206</v>
      </c>
      <c r="H40" t="s">
        <v>232</v>
      </c>
      <c r="I40" s="131" t="s">
        <v>268</v>
      </c>
      <c r="J40" t="s">
        <v>303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B9F30-947F-4EE6-BC74-174898322EE2}">
  <sheetPr codeName="List4"/>
  <dimension ref="A1:XFC168"/>
  <sheetViews>
    <sheetView showGridLines="0" showRowColHeaders="0" showZeros="0" zoomScaleNormal="100" workbookViewId="0">
      <selection activeCell="E7" sqref="E7:F7"/>
    </sheetView>
  </sheetViews>
  <sheetFormatPr defaultColWidth="0" defaultRowHeight="15" zeroHeight="1" x14ac:dyDescent="0.25"/>
  <cols>
    <col min="1" max="1" width="10.7109375" customWidth="1"/>
    <col min="2" max="2" width="10.28515625" style="96" customWidth="1"/>
    <col min="3" max="3" width="11.140625" style="96" customWidth="1"/>
    <col min="4" max="4" width="26.42578125" style="96" customWidth="1"/>
    <col min="5" max="5" width="8.140625" style="96" customWidth="1"/>
    <col min="6" max="6" width="9.28515625" style="96" customWidth="1"/>
    <col min="7" max="7" width="11.28515625" style="96" customWidth="1"/>
    <col min="8" max="8" width="14.28515625" style="96" customWidth="1"/>
    <col min="9" max="9" width="8.28515625" style="96" customWidth="1"/>
    <col min="10" max="10" width="12.42578125" style="96" customWidth="1"/>
    <col min="11" max="11" width="21.7109375" style="96" customWidth="1"/>
    <col min="12" max="12" width="35.28515625" hidden="1"/>
    <col min="13" max="14" width="7" hidden="1"/>
    <col min="15" max="15" width="10.42578125" hidden="1"/>
    <col min="16" max="16383" width="35.28515625" hidden="1"/>
    <col min="16384" max="16384" width="2.5703125" hidden="1"/>
  </cols>
  <sheetData>
    <row r="1" spans="1:16" x14ac:dyDescent="0.25">
      <c r="B1"/>
      <c r="C1"/>
      <c r="D1"/>
      <c r="E1"/>
      <c r="F1"/>
      <c r="G1"/>
      <c r="H1"/>
      <c r="I1"/>
      <c r="J1"/>
      <c r="K1"/>
    </row>
    <row r="2" spans="1:16" s="3" customFormat="1" ht="15" customHeight="1" x14ac:dyDescent="0.25">
      <c r="A2" s="2"/>
      <c r="B2" s="2"/>
      <c r="C2" s="2"/>
      <c r="D2" s="2"/>
      <c r="E2" s="2"/>
      <c r="F2" s="2"/>
      <c r="G2" s="2"/>
      <c r="H2" s="2"/>
      <c r="I2" s="2"/>
      <c r="J2" s="140" t="str">
        <f>překlady!C31</f>
        <v>Zpět</v>
      </c>
      <c r="K2" s="140"/>
      <c r="L2"/>
      <c r="O2" s="4"/>
      <c r="P2" s="4"/>
    </row>
    <row r="3" spans="1:16" s="3" customFormat="1" ht="10.5" customHeight="1" x14ac:dyDescent="0.25">
      <c r="A3" s="2"/>
      <c r="B3" s="2"/>
      <c r="C3" s="2"/>
      <c r="D3" s="2"/>
      <c r="E3" s="2"/>
      <c r="F3" s="2"/>
      <c r="G3" s="2"/>
      <c r="H3" s="2"/>
      <c r="I3" s="2"/>
      <c r="J3" s="140"/>
      <c r="K3" s="140"/>
      <c r="L3"/>
      <c r="N3" s="5"/>
      <c r="O3" s="4"/>
      <c r="P3" s="4"/>
    </row>
    <row r="4" spans="1:16" ht="20.45" customHeight="1" x14ac:dyDescent="0.45">
      <c r="B4" s="42"/>
      <c r="C4" s="42"/>
      <c r="D4" s="42"/>
      <c r="E4" s="42"/>
      <c r="F4"/>
      <c r="G4"/>
      <c r="H4"/>
      <c r="I4"/>
      <c r="J4"/>
      <c r="K4"/>
    </row>
    <row r="5" spans="1:16" ht="24" x14ac:dyDescent="0.4">
      <c r="B5" s="47" t="str">
        <f>překlady!C30</f>
        <v>Vyplňte:</v>
      </c>
      <c r="C5"/>
      <c r="D5"/>
      <c r="E5"/>
      <c r="F5"/>
      <c r="G5"/>
      <c r="H5"/>
      <c r="I5"/>
      <c r="J5"/>
      <c r="K5"/>
    </row>
    <row r="6" spans="1:16" x14ac:dyDescent="0.25">
      <c r="B6"/>
      <c r="C6"/>
      <c r="D6"/>
      <c r="E6"/>
      <c r="F6"/>
      <c r="G6"/>
      <c r="H6"/>
      <c r="I6"/>
      <c r="J6"/>
      <c r="K6"/>
    </row>
    <row r="7" spans="1:16" x14ac:dyDescent="0.25">
      <c r="B7" s="139" t="str">
        <f>překlady!C15&amp;" (kg)"</f>
        <v>Hmotnost čela včetně úchytky (kg)</v>
      </c>
      <c r="C7" s="139"/>
      <c r="D7" s="139"/>
      <c r="E7" s="141"/>
      <c r="F7" s="142"/>
      <c r="G7" s="48"/>
      <c r="H7"/>
      <c r="I7"/>
      <c r="J7"/>
      <c r="K7"/>
      <c r="M7" t="s">
        <v>83</v>
      </c>
      <c r="N7" t="s">
        <v>84</v>
      </c>
      <c r="O7" s="11"/>
      <c r="P7" s="11"/>
    </row>
    <row r="8" spans="1:16" x14ac:dyDescent="0.25">
      <c r="B8" s="139" t="str">
        <f>překlady!C11</f>
        <v>Výška dvířka (mm)</v>
      </c>
      <c r="C8" s="139"/>
      <c r="D8" s="139"/>
      <c r="E8" s="141"/>
      <c r="F8" s="142"/>
      <c r="G8" s="48"/>
      <c r="H8"/>
      <c r="I8"/>
      <c r="J8"/>
      <c r="K8"/>
      <c r="M8" s="53">
        <v>35</v>
      </c>
      <c r="N8" s="53">
        <v>49</v>
      </c>
      <c r="O8" s="11">
        <f>IF(AND(M8&lt;=$E$12,N8&gt;=$E$12),1,0)</f>
        <v>0</v>
      </c>
      <c r="P8" s="11" t="s">
        <v>108</v>
      </c>
    </row>
    <row r="9" spans="1:16" x14ac:dyDescent="0.25">
      <c r="B9" s="144" t="str">
        <f>překlady!C19</f>
        <v>Zvolte počet pístů</v>
      </c>
      <c r="C9" s="145"/>
      <c r="D9" s="146"/>
      <c r="E9" s="141"/>
      <c r="F9" s="142"/>
      <c r="G9" s="48"/>
      <c r="H9"/>
      <c r="I9"/>
      <c r="J9"/>
      <c r="K9"/>
      <c r="M9" s="43">
        <v>65</v>
      </c>
      <c r="N9" s="43">
        <v>70</v>
      </c>
      <c r="O9" s="11">
        <f t="shared" ref="O9:O11" si="0">IF(AND(M9&lt;=$E$12,N9&gt;=$E$12),1,0)</f>
        <v>0</v>
      </c>
      <c r="P9" s="11" t="s">
        <v>109</v>
      </c>
    </row>
    <row r="10" spans="1:16" x14ac:dyDescent="0.25">
      <c r="B10"/>
      <c r="C10"/>
      <c r="D10"/>
      <c r="E10"/>
      <c r="F10"/>
      <c r="G10"/>
      <c r="H10"/>
      <c r="I10"/>
      <c r="J10"/>
      <c r="K10"/>
      <c r="M10" s="43">
        <v>85</v>
      </c>
      <c r="N10" s="43">
        <v>90</v>
      </c>
      <c r="O10" s="11">
        <f t="shared" si="0"/>
        <v>0</v>
      </c>
      <c r="P10" s="11" t="s">
        <v>110</v>
      </c>
    </row>
    <row r="11" spans="1:16" x14ac:dyDescent="0.25">
      <c r="B11"/>
      <c r="C11"/>
      <c r="D11"/>
      <c r="E11"/>
      <c r="F11"/>
      <c r="G11"/>
      <c r="H11" s="143" t="str">
        <f>IF(AND((E12&gt;125),(E12&lt;10000000000)),překlady!C33,"")</f>
        <v/>
      </c>
      <c r="I11" s="143"/>
      <c r="J11" s="143"/>
      <c r="K11"/>
      <c r="M11" s="43">
        <v>105</v>
      </c>
      <c r="N11" s="43">
        <v>110</v>
      </c>
      <c r="O11" s="11">
        <f t="shared" si="0"/>
        <v>0</v>
      </c>
      <c r="P11" s="11" t="s">
        <v>111</v>
      </c>
    </row>
    <row r="12" spans="1:16" x14ac:dyDescent="0.25">
      <c r="B12" s="147" t="str">
        <f>překlady!C20&amp;" (N)"</f>
        <v>Síla pístu (N)</v>
      </c>
      <c r="C12" s="148"/>
      <c r="D12" s="149"/>
      <c r="E12" s="150" t="str">
        <f>IFERROR((ROUND((E7*(E8-28)/(120*E9)*10),1)),"")</f>
        <v/>
      </c>
      <c r="F12" s="150"/>
      <c r="G12"/>
      <c r="H12" s="143"/>
      <c r="I12" s="143"/>
      <c r="J12" s="143"/>
      <c r="K12"/>
      <c r="M12" s="43"/>
      <c r="N12" s="43"/>
      <c r="O12" s="11" t="str">
        <f>IF(E9=2,(SUM(O8:O11)),"0")</f>
        <v>0</v>
      </c>
      <c r="P12" s="11"/>
    </row>
    <row r="13" spans="1:16" ht="15" customHeight="1" x14ac:dyDescent="0.45">
      <c r="B13" s="42"/>
      <c r="C13"/>
      <c r="D13"/>
      <c r="E13" s="19"/>
      <c r="F13"/>
      <c r="G13"/>
      <c r="H13" s="143"/>
      <c r="I13" s="143"/>
      <c r="J13" s="143"/>
      <c r="K13"/>
    </row>
    <row r="14" spans="1:16" x14ac:dyDescent="0.25">
      <c r="B14"/>
      <c r="C14" s="6"/>
      <c r="D14"/>
      <c r="E14"/>
      <c r="F14"/>
      <c r="G14"/>
      <c r="H14"/>
      <c r="I14"/>
      <c r="J14" s="7"/>
      <c r="K14"/>
    </row>
    <row r="15" spans="1:16" x14ac:dyDescent="0.25">
      <c r="B15" s="10" t="str">
        <f>překlady!C23</f>
        <v>Automatický píst</v>
      </c>
      <c r="C15" s="6"/>
      <c r="D15"/>
      <c r="E15"/>
      <c r="F15" s="10" t="str">
        <f>překlady!C24</f>
        <v>Polohovací píst</v>
      </c>
      <c r="G15"/>
      <c r="H15"/>
      <c r="I15"/>
      <c r="J15" s="7"/>
      <c r="K15"/>
    </row>
    <row r="16" spans="1:16" x14ac:dyDescent="0.25">
      <c r="B16"/>
      <c r="C16" s="45"/>
      <c r="D16" s="10"/>
      <c r="E16"/>
      <c r="F16"/>
      <c r="G16"/>
      <c r="H16"/>
      <c r="I16"/>
      <c r="J16" s="7"/>
      <c r="K16"/>
    </row>
    <row r="17" spans="1:18" x14ac:dyDescent="0.25">
      <c r="B17" s="46" t="str">
        <f>překlady!C25</f>
        <v>Kód</v>
      </c>
      <c r="C17" s="46" t="str">
        <f>překlady!C26</f>
        <v>Barva</v>
      </c>
      <c r="D17" s="46" t="str">
        <f>překlady!C20</f>
        <v>Síla pístu</v>
      </c>
      <c r="E17"/>
      <c r="F17" s="46" t="str">
        <f>překlady!C25</f>
        <v>Kód</v>
      </c>
      <c r="G17" s="46" t="str">
        <f>překlady!C26</f>
        <v>Barva</v>
      </c>
      <c r="H17" s="46" t="str">
        <f>překlady!C20</f>
        <v>Síla pístu</v>
      </c>
      <c r="I17"/>
      <c r="J17" s="143" t="str">
        <f>IF(F18=překlady!C32,překlady!C34,"")</f>
        <v/>
      </c>
      <c r="K17" s="143"/>
    </row>
    <row r="18" spans="1:18" x14ac:dyDescent="0.25">
      <c r="B18" s="9" t="str">
        <f>IFERROR((VLOOKUP(1,Výpočty!G3:K7,2,0)),"")</f>
        <v/>
      </c>
      <c r="C18" s="12" t="str">
        <f>IFERROR((VLOOKUP(1,Výpočty!G3:K7,4,0)),"")</f>
        <v/>
      </c>
      <c r="D18" s="9" t="str">
        <f>IFERROR((VLOOKUP(1,Výpočty!G3:L7,5,0)),"")</f>
        <v/>
      </c>
      <c r="E18"/>
      <c r="F18" s="9" t="str">
        <f>IFERROR((VLOOKUP(1,Výpočty!G15:K19,2,0)),"")</f>
        <v/>
      </c>
      <c r="G18" s="12" t="str">
        <f>IFERROR((VLOOKUP(1,Výpočty!G16:K19,4,0)),"")</f>
        <v/>
      </c>
      <c r="H18" s="9" t="str">
        <f>IFERROR((VLOOKUP(1,Výpočty!G16:K19,5,0)),"")</f>
        <v/>
      </c>
      <c r="I18"/>
      <c r="J18" s="143"/>
      <c r="K18" s="143"/>
    </row>
    <row r="19" spans="1:18" x14ac:dyDescent="0.25">
      <c r="B19" s="9" t="str">
        <f>IFERROR((VLOOKUP(1,Výpočty!G9:K13,2,0)),"")</f>
        <v/>
      </c>
      <c r="C19" s="12" t="str">
        <f>IFERROR((VLOOKUP(1,Výpočty!G9:K13,4,0)),"")</f>
        <v/>
      </c>
      <c r="D19" s="9" t="str">
        <f>IFERROR((VLOOKUP(1,Výpočty!G9:K13,5,0)),"")</f>
        <v/>
      </c>
      <c r="E19"/>
      <c r="F19" s="9" t="str">
        <f>IFERROR((VLOOKUP(1,Výpočty!G21:K25,2,0)),"")</f>
        <v/>
      </c>
      <c r="G19" s="12" t="str">
        <f>IFERROR((VLOOKUP(1,Výpočty!G22:K25,4,0)),"")</f>
        <v/>
      </c>
      <c r="H19" s="9" t="str">
        <f>IFERROR((VLOOKUP(1,Výpočty!G22:K25,5,0)),"")</f>
        <v/>
      </c>
      <c r="I19"/>
      <c r="J19" s="143"/>
      <c r="K19" s="143"/>
    </row>
    <row r="20" spans="1:18" x14ac:dyDescent="0.25">
      <c r="B20"/>
      <c r="C20" s="6"/>
      <c r="D20"/>
      <c r="E20"/>
      <c r="F20"/>
      <c r="G20"/>
      <c r="H20"/>
      <c r="I20"/>
      <c r="J20"/>
      <c r="K20"/>
    </row>
    <row r="21" spans="1:18" x14ac:dyDescent="0.25">
      <c r="B21"/>
      <c r="C21" s="13"/>
      <c r="D21"/>
      <c r="E21"/>
      <c r="F21"/>
      <c r="G21"/>
      <c r="H21"/>
      <c r="I21"/>
      <c r="J21"/>
      <c r="K21"/>
    </row>
    <row r="22" spans="1:18" ht="15" customHeight="1" x14ac:dyDescent="0.25">
      <c r="B22" s="138" t="str">
        <f>překlady!C39</f>
        <v>Při hraniční hodnotě zvažte použití silnějšího pístu</v>
      </c>
      <c r="C22" s="138"/>
      <c r="D22" s="138"/>
      <c r="E22" s="138"/>
      <c r="F22" s="138"/>
      <c r="G22" s="138"/>
      <c r="H22" s="138"/>
      <c r="I22" s="95"/>
    </row>
    <row r="23" spans="1:18" x14ac:dyDescent="0.25">
      <c r="B23" s="93"/>
      <c r="C23" s="93"/>
      <c r="D23" s="93"/>
      <c r="E23" s="93"/>
      <c r="F23" s="83"/>
      <c r="G23" s="83"/>
      <c r="H23" s="83"/>
      <c r="I23" s="95"/>
    </row>
    <row r="24" spans="1:18" x14ac:dyDescent="0.25">
      <c r="B24" s="83" t="str">
        <f>překlady!$C$23</f>
        <v>Automatický píst</v>
      </c>
      <c r="C24" s="84"/>
      <c r="D24" s="84"/>
      <c r="E24" s="84"/>
      <c r="F24" s="83" t="str">
        <f>překlady!$C$24</f>
        <v>Polohovací píst</v>
      </c>
      <c r="G24" s="86"/>
      <c r="H24" s="86"/>
      <c r="K24" s="97"/>
    </row>
    <row r="25" spans="1:18" x14ac:dyDescent="0.25">
      <c r="B25" s="86"/>
      <c r="C25" s="86"/>
      <c r="D25" s="86"/>
      <c r="E25" s="86"/>
      <c r="F25" s="86"/>
      <c r="G25" s="86"/>
      <c r="H25" s="86"/>
    </row>
    <row r="26" spans="1:18" x14ac:dyDescent="0.25">
      <c r="B26" s="89" t="str">
        <f>překlady!$C$25</f>
        <v>Kód</v>
      </c>
      <c r="C26" s="89" t="str">
        <f>překlady!$C$26</f>
        <v>Barva</v>
      </c>
      <c r="D26" s="89" t="str">
        <f>překlady!$C$20</f>
        <v>Síla pístu</v>
      </c>
      <c r="E26" s="83"/>
      <c r="F26" s="89" t="str">
        <f>překlady!$C$25</f>
        <v>Kód</v>
      </c>
      <c r="G26" s="89" t="str">
        <f>překlady!$C$26</f>
        <v>Barva</v>
      </c>
      <c r="H26" s="89" t="str">
        <f>překlady!$C$20</f>
        <v>Síla pístu</v>
      </c>
      <c r="J26" s="95"/>
      <c r="K26" s="95"/>
    </row>
    <row r="27" spans="1:18" x14ac:dyDescent="0.25">
      <c r="B27" s="90" t="str">
        <f>IFERROR((VLOOKUP(1,Výpočty!P4:T7,2,0)),"")</f>
        <v/>
      </c>
      <c r="C27" s="91" t="str">
        <f>IFERROR((VLOOKUP(1,Výpočty!P4:T7,4,0)),"")</f>
        <v/>
      </c>
      <c r="D27" s="90" t="str">
        <f>IFERROR((VLOOKUP(1,Výpočty!P10:T13,5,0)),"")</f>
        <v/>
      </c>
      <c r="E27" s="98"/>
      <c r="F27" s="90" t="str">
        <f>IFERROR((VLOOKUP(1,Výpočty!P16:T19,2,0)),"")</f>
        <v/>
      </c>
      <c r="G27" s="91" t="str">
        <f>IFERROR((VLOOKUP(1,Výpočty!P16:T19,4,0)),"")</f>
        <v/>
      </c>
      <c r="H27" s="90" t="str">
        <f>IFERROR((VLOOKUP(1,Výpočty!P16:T19,5,0)),"")</f>
        <v/>
      </c>
      <c r="J27" s="110"/>
      <c r="K27" s="110"/>
    </row>
    <row r="28" spans="1:18" x14ac:dyDescent="0.25">
      <c r="B28" s="90" t="str">
        <f>IFERROR((VLOOKUP(1,Výpočty!P10:T13,2,0)),"")</f>
        <v/>
      </c>
      <c r="C28" s="91" t="str">
        <f>IFERROR((VLOOKUP(1,Výpočty!P10:T13,4,0)),"")</f>
        <v/>
      </c>
      <c r="D28" s="90" t="str">
        <f>IFERROR((VLOOKUP(1,Výpočty!P10:T13,5,0)),"")</f>
        <v/>
      </c>
      <c r="E28" s="98"/>
      <c r="F28" s="90" t="str">
        <f>IFERROR((VLOOKUP(1,Výpočty!P22:T25,2,0)),"")</f>
        <v/>
      </c>
      <c r="G28" s="91" t="str">
        <f>IFERROR((VLOOKUP(1,Výpočty!P22:T25,4,0)),"")</f>
        <v/>
      </c>
      <c r="H28" s="90" t="str">
        <f>IFERROR((VLOOKUP(1,Výpočty!P22:T25,5,0)),"")</f>
        <v/>
      </c>
      <c r="J28" s="110"/>
      <c r="K28" s="110"/>
    </row>
    <row r="29" spans="1:18" x14ac:dyDescent="0.25"/>
    <row r="30" spans="1:18" ht="15" customHeight="1" x14ac:dyDescent="0.25">
      <c r="F30" s="99"/>
      <c r="G30" s="99"/>
      <c r="H30" s="100"/>
      <c r="R30">
        <v>1</v>
      </c>
    </row>
    <row r="31" spans="1:18" x14ac:dyDescent="0.25">
      <c r="F31" s="99"/>
      <c r="G31" s="99"/>
      <c r="H31" s="100"/>
    </row>
    <row r="32" spans="1:18" ht="15" hidden="1" customHeight="1" x14ac:dyDescent="0.25">
      <c r="A32" s="15"/>
      <c r="B32" s="109"/>
      <c r="C32" s="109"/>
      <c r="D32" s="109"/>
      <c r="E32" s="109"/>
      <c r="F32" s="109"/>
      <c r="G32" s="109"/>
      <c r="H32" s="109"/>
      <c r="I32" s="109"/>
      <c r="J32" s="109"/>
      <c r="K32" s="109"/>
    </row>
    <row r="33" spans="1:22" hidden="1" x14ac:dyDescent="0.25">
      <c r="A33" s="15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R33" s="20"/>
    </row>
    <row r="34" spans="1:22" hidden="1" x14ac:dyDescent="0.25">
      <c r="A34" s="15"/>
      <c r="B34" s="101"/>
      <c r="C34" s="101"/>
      <c r="D34" s="102"/>
      <c r="E34" s="103"/>
      <c r="F34" s="104"/>
      <c r="G34" s="105"/>
      <c r="R34" s="20"/>
    </row>
    <row r="35" spans="1:22" hidden="1" x14ac:dyDescent="0.25">
      <c r="A35" s="15"/>
      <c r="B35" s="101"/>
      <c r="C35" s="101"/>
      <c r="D35" s="102"/>
      <c r="E35" s="103"/>
      <c r="F35" s="104"/>
      <c r="G35" s="105"/>
      <c r="R35" s="20"/>
    </row>
    <row r="36" spans="1:22" hidden="1" x14ac:dyDescent="0.25">
      <c r="A36" s="15"/>
      <c r="B36" s="101"/>
      <c r="C36" s="101"/>
      <c r="D36" s="104"/>
      <c r="E36" s="103"/>
      <c r="F36" s="104"/>
      <c r="G36" s="105"/>
      <c r="R36" s="20"/>
    </row>
    <row r="38" spans="1:22" hidden="1" x14ac:dyDescent="0.25">
      <c r="B38" s="95"/>
    </row>
    <row r="39" spans="1:22" ht="15" hidden="1" customHeight="1" x14ac:dyDescent="0.25">
      <c r="B39" s="95"/>
      <c r="D39" s="106"/>
      <c r="V39" s="8"/>
    </row>
    <row r="40" spans="1:22" ht="15" hidden="1" customHeight="1" x14ac:dyDescent="0.25">
      <c r="V40" s="8"/>
    </row>
    <row r="41" spans="1:22" ht="15" hidden="1" customHeight="1" x14ac:dyDescent="0.25">
      <c r="V41" s="8"/>
    </row>
    <row r="42" spans="1:22" ht="18.75" hidden="1" customHeight="1" x14ac:dyDescent="0.25">
      <c r="V42" s="8"/>
    </row>
    <row r="43" spans="1:22" ht="18.75" hidden="1" customHeight="1" x14ac:dyDescent="0.25">
      <c r="V43" s="8"/>
    </row>
    <row r="44" spans="1:22" hidden="1" x14ac:dyDescent="0.25">
      <c r="V44" s="8"/>
    </row>
    <row r="45" spans="1:22" hidden="1" x14ac:dyDescent="0.25">
      <c r="G45" s="107"/>
    </row>
    <row r="49" spans="1:12" ht="18.75" hidden="1" x14ac:dyDescent="0.3">
      <c r="B49" s="108"/>
      <c r="J49" s="109"/>
      <c r="K49" s="129"/>
      <c r="L49" s="23"/>
    </row>
    <row r="50" spans="1:12" hidden="1" x14ac:dyDescent="0.25">
      <c r="J50" s="109"/>
      <c r="K50" s="129"/>
      <c r="L50" s="23"/>
    </row>
    <row r="51" spans="1:12" hidden="1" x14ac:dyDescent="0.25">
      <c r="J51" s="109"/>
      <c r="K51" s="106"/>
    </row>
    <row r="52" spans="1:12" hidden="1" x14ac:dyDescent="0.25">
      <c r="J52" s="109"/>
      <c r="K52" s="106"/>
    </row>
    <row r="53" spans="1:12" hidden="1" x14ac:dyDescent="0.25">
      <c r="B53" s="110"/>
      <c r="C53" s="110"/>
      <c r="D53" s="110"/>
      <c r="E53" s="110"/>
      <c r="F53" s="110"/>
      <c r="J53" s="109"/>
      <c r="K53" s="106"/>
    </row>
    <row r="54" spans="1:12" hidden="1" x14ac:dyDescent="0.25">
      <c r="A54" s="24"/>
      <c r="B54" s="110"/>
      <c r="C54" s="110"/>
      <c r="D54" s="110"/>
      <c r="E54" s="110"/>
      <c r="F54" s="110"/>
      <c r="J54" s="109"/>
      <c r="K54" s="106"/>
    </row>
    <row r="55" spans="1:12" ht="21.75" hidden="1" customHeight="1" x14ac:dyDescent="0.25">
      <c r="A55" s="24"/>
      <c r="B55" s="111"/>
      <c r="C55" s="110"/>
      <c r="D55" s="110"/>
      <c r="E55" s="110"/>
      <c r="F55" s="110"/>
      <c r="J55" s="109"/>
      <c r="K55" s="106"/>
    </row>
    <row r="56" spans="1:12" hidden="1" x14ac:dyDescent="0.25">
      <c r="A56" s="24"/>
      <c r="B56" s="110"/>
      <c r="C56" s="110"/>
      <c r="D56" s="110"/>
      <c r="E56" s="110"/>
      <c r="F56" s="110"/>
      <c r="J56" s="109"/>
    </row>
    <row r="57" spans="1:12" hidden="1" x14ac:dyDescent="0.25">
      <c r="A57" s="24"/>
      <c r="B57" s="110"/>
      <c r="C57" s="110"/>
      <c r="D57" s="110"/>
      <c r="E57" s="110"/>
      <c r="F57" s="110"/>
      <c r="J57" s="109"/>
    </row>
    <row r="58" spans="1:12" hidden="1" x14ac:dyDescent="0.25">
      <c r="A58" s="24"/>
      <c r="B58" s="111"/>
      <c r="C58" s="110"/>
      <c r="D58" s="110"/>
      <c r="E58" s="110"/>
      <c r="F58" s="110"/>
    </row>
    <row r="59" spans="1:12" hidden="1" x14ac:dyDescent="0.25">
      <c r="A59" s="24"/>
      <c r="B59" s="110"/>
      <c r="C59" s="110"/>
      <c r="D59" s="110"/>
      <c r="E59" s="110"/>
      <c r="F59" s="110"/>
    </row>
    <row r="60" spans="1:12" hidden="1" x14ac:dyDescent="0.25">
      <c r="A60" s="24"/>
      <c r="B60" s="110"/>
      <c r="C60" s="110"/>
      <c r="D60" s="110"/>
      <c r="E60" s="110"/>
      <c r="F60" s="110"/>
    </row>
    <row r="61" spans="1:12" ht="15.75" hidden="1" customHeight="1" x14ac:dyDescent="0.25">
      <c r="A61" s="24"/>
      <c r="B61" s="111"/>
      <c r="C61" s="110"/>
      <c r="D61" s="110"/>
      <c r="E61" s="110"/>
      <c r="F61" s="110"/>
    </row>
    <row r="62" spans="1:12" hidden="1" x14ac:dyDescent="0.25">
      <c r="A62" s="24"/>
      <c r="B62" s="110"/>
      <c r="C62" s="110"/>
      <c r="D62" s="110"/>
      <c r="E62" s="110"/>
      <c r="F62" s="110"/>
    </row>
    <row r="63" spans="1:12" hidden="1" x14ac:dyDescent="0.25">
      <c r="A63" s="24"/>
      <c r="B63" s="110"/>
      <c r="C63" s="110"/>
      <c r="D63" s="110"/>
      <c r="E63" s="110"/>
      <c r="F63" s="110"/>
    </row>
    <row r="64" spans="1:12" ht="18" hidden="1" customHeight="1" x14ac:dyDescent="0.25">
      <c r="A64" s="24"/>
      <c r="B64" s="112"/>
      <c r="C64" s="110"/>
      <c r="D64" s="110"/>
      <c r="E64" s="110"/>
      <c r="F64" s="110"/>
    </row>
    <row r="65" spans="1:15" hidden="1" x14ac:dyDescent="0.25">
      <c r="A65" s="24"/>
      <c r="B65" s="112"/>
      <c r="C65" s="110"/>
      <c r="D65" s="110"/>
      <c r="E65" s="110"/>
      <c r="F65" s="110"/>
    </row>
    <row r="66" spans="1:15" hidden="1" x14ac:dyDescent="0.25">
      <c r="A66" s="24"/>
      <c r="B66" s="110"/>
      <c r="C66" s="110"/>
      <c r="D66" s="110"/>
      <c r="E66" s="110"/>
      <c r="F66" s="110"/>
    </row>
    <row r="67" spans="1:15" ht="8.25" hidden="1" customHeight="1" x14ac:dyDescent="0.25">
      <c r="A67" s="24"/>
      <c r="B67" s="110"/>
      <c r="C67" s="110"/>
      <c r="D67" s="110"/>
      <c r="E67" s="110"/>
      <c r="F67" s="110"/>
    </row>
    <row r="68" spans="1:15" ht="20.25" hidden="1" customHeight="1" x14ac:dyDescent="0.25">
      <c r="A68" s="24"/>
      <c r="B68" s="113"/>
      <c r="C68" s="110"/>
      <c r="D68" s="110"/>
      <c r="E68" s="110"/>
      <c r="F68" s="110"/>
    </row>
    <row r="69" spans="1:15" ht="24" hidden="1" customHeight="1" x14ac:dyDescent="0.25">
      <c r="A69" s="24"/>
      <c r="B69" s="110"/>
      <c r="C69" s="110"/>
      <c r="D69" s="110"/>
      <c r="E69" s="110"/>
      <c r="F69" s="110"/>
      <c r="O69" s="8"/>
    </row>
    <row r="70" spans="1:15" ht="18.75" hidden="1" customHeight="1" x14ac:dyDescent="0.25">
      <c r="C70" s="110"/>
      <c r="D70" s="110"/>
      <c r="E70" s="110"/>
      <c r="F70" s="110"/>
    </row>
    <row r="71" spans="1:15" hidden="1" x14ac:dyDescent="0.25">
      <c r="B71" s="110"/>
      <c r="C71" s="110"/>
      <c r="D71" s="110"/>
      <c r="E71" s="110"/>
      <c r="F71" s="110"/>
    </row>
    <row r="74" spans="1:15" hidden="1" x14ac:dyDescent="0.25">
      <c r="C74" s="110"/>
      <c r="D74" s="110"/>
      <c r="E74" s="110"/>
      <c r="F74" s="110"/>
      <c r="G74" s="110"/>
    </row>
    <row r="79" spans="1:15" ht="18.75" hidden="1" x14ac:dyDescent="0.3">
      <c r="B79" s="108"/>
      <c r="H79" s="108"/>
    </row>
    <row r="81" spans="2:15" ht="20.25" hidden="1" customHeight="1" x14ac:dyDescent="0.25"/>
    <row r="82" spans="2:15" ht="20.25" hidden="1" customHeight="1" x14ac:dyDescent="0.25"/>
    <row r="83" spans="2:15" ht="20.25" hidden="1" customHeight="1" x14ac:dyDescent="0.25"/>
    <row r="84" spans="2:15" ht="20.25" hidden="1" customHeight="1" x14ac:dyDescent="0.25">
      <c r="B84" s="114"/>
    </row>
    <row r="85" spans="2:15" ht="20.25" hidden="1" customHeight="1" x14ac:dyDescent="0.25">
      <c r="B85" s="114"/>
    </row>
    <row r="86" spans="2:15" ht="20.25" hidden="1" customHeight="1" x14ac:dyDescent="0.25">
      <c r="B86" s="115"/>
    </row>
    <row r="87" spans="2:15" ht="20.25" hidden="1" customHeight="1" x14ac:dyDescent="0.25">
      <c r="B87" s="114"/>
    </row>
    <row r="88" spans="2:15" ht="20.25" hidden="1" customHeight="1" x14ac:dyDescent="0.25">
      <c r="B88" s="116"/>
    </row>
    <row r="89" spans="2:15" ht="20.25" hidden="1" customHeight="1" x14ac:dyDescent="0.25">
      <c r="B89" s="117"/>
    </row>
    <row r="90" spans="2:15" ht="20.25" hidden="1" customHeight="1" x14ac:dyDescent="0.25">
      <c r="B90" s="118"/>
    </row>
    <row r="91" spans="2:15" ht="20.25" hidden="1" customHeight="1" x14ac:dyDescent="0.25">
      <c r="B91" s="119"/>
      <c r="N91" s="29"/>
    </row>
    <row r="92" spans="2:15" ht="20.25" hidden="1" customHeight="1" x14ac:dyDescent="0.25">
      <c r="B92" s="115"/>
      <c r="N92" s="29"/>
    </row>
    <row r="93" spans="2:15" ht="20.25" hidden="1" customHeight="1" x14ac:dyDescent="0.25">
      <c r="B93" s="114"/>
    </row>
    <row r="94" spans="2:15" ht="20.25" hidden="1" customHeight="1" x14ac:dyDescent="0.25">
      <c r="B94" s="114"/>
      <c r="O94" s="8"/>
    </row>
    <row r="95" spans="2:15" ht="20.25" hidden="1" customHeight="1" x14ac:dyDescent="0.25">
      <c r="B95" s="118"/>
      <c r="O95" s="8"/>
    </row>
    <row r="96" spans="2:15" ht="20.25" hidden="1" customHeight="1" x14ac:dyDescent="0.25">
      <c r="B96" s="118"/>
      <c r="O96" s="8"/>
    </row>
    <row r="97" spans="2:15" ht="20.25" hidden="1" customHeight="1" x14ac:dyDescent="0.25">
      <c r="B97" s="117"/>
      <c r="O97" s="8"/>
    </row>
    <row r="98" spans="2:15" ht="20.25" hidden="1" customHeight="1" x14ac:dyDescent="0.25">
      <c r="B98" s="117"/>
    </row>
    <row r="99" spans="2:15" ht="20.25" hidden="1" customHeight="1" x14ac:dyDescent="0.25">
      <c r="B99" s="120"/>
    </row>
    <row r="100" spans="2:15" ht="20.25" hidden="1" customHeight="1" x14ac:dyDescent="0.25">
      <c r="B100" s="121"/>
    </row>
    <row r="101" spans="2:15" ht="20.25" hidden="1" customHeight="1" x14ac:dyDescent="0.25">
      <c r="B101" s="121"/>
    </row>
    <row r="102" spans="2:15" ht="20.25" hidden="1" customHeight="1" x14ac:dyDescent="0.25"/>
    <row r="103" spans="2:15" ht="20.25" hidden="1" customHeight="1" x14ac:dyDescent="0.25"/>
    <row r="104" spans="2:15" ht="20.25" hidden="1" customHeight="1" x14ac:dyDescent="0.25"/>
    <row r="105" spans="2:15" ht="20.25" hidden="1" customHeight="1" x14ac:dyDescent="0.25"/>
    <row r="106" spans="2:15" hidden="1" x14ac:dyDescent="0.25">
      <c r="D106" s="122"/>
      <c r="I106" s="122"/>
    </row>
    <row r="109" spans="2:15" ht="18.75" hidden="1" x14ac:dyDescent="0.3">
      <c r="B109" s="108"/>
    </row>
    <row r="111" spans="2:15" ht="20.25" hidden="1" customHeight="1" x14ac:dyDescent="0.25"/>
    <row r="112" spans="2:15" ht="20.25" hidden="1" customHeight="1" x14ac:dyDescent="0.25"/>
    <row r="113" spans="2:14" ht="20.25" hidden="1" customHeight="1" x14ac:dyDescent="0.25"/>
    <row r="114" spans="2:14" ht="20.25" hidden="1" customHeight="1" x14ac:dyDescent="0.25">
      <c r="B114" s="114"/>
    </row>
    <row r="115" spans="2:14" ht="20.25" hidden="1" customHeight="1" x14ac:dyDescent="0.25">
      <c r="B115" s="114"/>
    </row>
    <row r="116" spans="2:14" ht="20.25" hidden="1" customHeight="1" x14ac:dyDescent="0.25">
      <c r="B116" s="115"/>
    </row>
    <row r="117" spans="2:14" ht="20.25" hidden="1" customHeight="1" x14ac:dyDescent="0.25">
      <c r="B117" s="114"/>
    </row>
    <row r="118" spans="2:14" ht="20.25" hidden="1" customHeight="1" x14ac:dyDescent="0.25">
      <c r="B118" s="116"/>
    </row>
    <row r="119" spans="2:14" ht="20.25" hidden="1" customHeight="1" x14ac:dyDescent="0.25">
      <c r="B119" s="117"/>
    </row>
    <row r="120" spans="2:14" ht="20.25" hidden="1" customHeight="1" x14ac:dyDescent="0.25">
      <c r="B120" s="118"/>
    </row>
    <row r="121" spans="2:14" ht="20.25" hidden="1" customHeight="1" x14ac:dyDescent="0.25">
      <c r="B121" s="119"/>
      <c r="N121" s="29"/>
    </row>
    <row r="122" spans="2:14" ht="20.25" hidden="1" customHeight="1" x14ac:dyDescent="0.25">
      <c r="B122" s="115"/>
      <c r="N122" s="29"/>
    </row>
    <row r="123" spans="2:14" ht="20.25" hidden="1" customHeight="1" x14ac:dyDescent="0.25">
      <c r="B123" s="114"/>
      <c r="N123" s="29"/>
    </row>
    <row r="124" spans="2:14" ht="20.25" hidden="1" customHeight="1" x14ac:dyDescent="0.25">
      <c r="B124" s="114"/>
      <c r="N124" s="29"/>
    </row>
    <row r="125" spans="2:14" ht="20.25" hidden="1" customHeight="1" x14ac:dyDescent="0.25">
      <c r="B125" s="114"/>
    </row>
    <row r="126" spans="2:14" ht="20.25" hidden="1" customHeight="1" x14ac:dyDescent="0.25">
      <c r="B126" s="114"/>
    </row>
    <row r="127" spans="2:14" ht="20.25" hidden="1" customHeight="1" x14ac:dyDescent="0.25">
      <c r="B127" s="117"/>
    </row>
    <row r="128" spans="2:14" ht="20.25" hidden="1" customHeight="1" x14ac:dyDescent="0.25">
      <c r="B128" s="117"/>
    </row>
    <row r="129" spans="2:9" ht="20.25" hidden="1" customHeight="1" x14ac:dyDescent="0.25">
      <c r="B129" s="120"/>
    </row>
    <row r="130" spans="2:9" ht="20.25" hidden="1" customHeight="1" x14ac:dyDescent="0.25">
      <c r="B130" s="117"/>
    </row>
    <row r="131" spans="2:9" ht="20.25" hidden="1" customHeight="1" x14ac:dyDescent="0.25">
      <c r="B131" s="117"/>
    </row>
    <row r="132" spans="2:9" ht="20.25" hidden="1" customHeight="1" x14ac:dyDescent="0.25"/>
    <row r="133" spans="2:9" ht="20.25" hidden="1" customHeight="1" x14ac:dyDescent="0.25"/>
    <row r="134" spans="2:9" ht="20.25" hidden="1" customHeight="1" x14ac:dyDescent="0.25"/>
    <row r="135" spans="2:9" ht="20.25" hidden="1" customHeight="1" x14ac:dyDescent="0.25"/>
    <row r="136" spans="2:9" ht="21" hidden="1" customHeight="1" x14ac:dyDescent="0.25">
      <c r="B136" s="120"/>
      <c r="D136" s="123"/>
      <c r="I136" s="123"/>
    </row>
    <row r="137" spans="2:9" hidden="1" x14ac:dyDescent="0.25">
      <c r="D137" s="123"/>
      <c r="I137" s="123"/>
    </row>
    <row r="140" spans="2:9" ht="18.75" hidden="1" x14ac:dyDescent="0.3">
      <c r="B140" s="108"/>
    </row>
    <row r="142" spans="2:9" ht="20.25" hidden="1" customHeight="1" x14ac:dyDescent="0.25">
      <c r="B142" s="120"/>
    </row>
    <row r="143" spans="2:9" ht="20.25" hidden="1" customHeight="1" x14ac:dyDescent="0.25">
      <c r="B143" s="120"/>
    </row>
    <row r="144" spans="2:9" ht="20.25" hidden="1" customHeight="1" x14ac:dyDescent="0.25">
      <c r="B144" s="120"/>
    </row>
    <row r="145" spans="2:2" ht="20.25" hidden="1" customHeight="1" x14ac:dyDescent="0.25">
      <c r="B145" s="117"/>
    </row>
    <row r="146" spans="2:2" ht="20.25" hidden="1" customHeight="1" x14ac:dyDescent="0.25">
      <c r="B146" s="117"/>
    </row>
    <row r="147" spans="2:2" ht="20.25" hidden="1" customHeight="1" x14ac:dyDescent="0.25">
      <c r="B147" s="120"/>
    </row>
    <row r="148" spans="2:2" ht="20.25" hidden="1" customHeight="1" x14ac:dyDescent="0.25">
      <c r="B148" s="124"/>
    </row>
    <row r="149" spans="2:2" ht="20.25" hidden="1" customHeight="1" x14ac:dyDescent="0.25">
      <c r="B149" s="120"/>
    </row>
    <row r="150" spans="2:2" ht="20.25" hidden="1" customHeight="1" x14ac:dyDescent="0.25">
      <c r="B150" s="120"/>
    </row>
    <row r="151" spans="2:2" ht="20.25" hidden="1" customHeight="1" x14ac:dyDescent="0.25">
      <c r="B151" s="120"/>
    </row>
    <row r="152" spans="2:2" ht="20.25" hidden="1" customHeight="1" x14ac:dyDescent="0.25">
      <c r="B152" s="120"/>
    </row>
    <row r="153" spans="2:2" ht="20.25" hidden="1" customHeight="1" x14ac:dyDescent="0.25">
      <c r="B153" s="120"/>
    </row>
    <row r="154" spans="2:2" ht="20.25" hidden="1" customHeight="1" x14ac:dyDescent="0.25">
      <c r="B154" s="117"/>
    </row>
    <row r="155" spans="2:2" ht="20.25" hidden="1" customHeight="1" x14ac:dyDescent="0.25">
      <c r="B155" s="117"/>
    </row>
    <row r="156" spans="2:2" ht="20.25" hidden="1" customHeight="1" x14ac:dyDescent="0.25">
      <c r="B156" s="117"/>
    </row>
    <row r="157" spans="2:2" ht="20.25" hidden="1" customHeight="1" x14ac:dyDescent="0.25">
      <c r="B157" s="117"/>
    </row>
    <row r="158" spans="2:2" ht="20.25" hidden="1" customHeight="1" x14ac:dyDescent="0.25">
      <c r="B158" s="120"/>
    </row>
    <row r="159" spans="2:2" ht="20.25" hidden="1" customHeight="1" x14ac:dyDescent="0.25">
      <c r="B159" s="121"/>
    </row>
    <row r="160" spans="2:2" ht="20.25" hidden="1" customHeight="1" x14ac:dyDescent="0.25">
      <c r="B160" s="121"/>
    </row>
    <row r="161" spans="2:4" ht="20.25" hidden="1" customHeight="1" x14ac:dyDescent="0.25">
      <c r="B161" s="125"/>
    </row>
    <row r="162" spans="2:4" ht="20.25" hidden="1" customHeight="1" x14ac:dyDescent="0.25">
      <c r="B162" s="125"/>
    </row>
    <row r="163" spans="2:4" ht="20.25" hidden="1" customHeight="1" x14ac:dyDescent="0.25">
      <c r="B163" s="120"/>
    </row>
    <row r="164" spans="2:4" ht="20.25" hidden="1" customHeight="1" x14ac:dyDescent="0.25">
      <c r="B164" s="120"/>
    </row>
    <row r="165" spans="2:4" ht="20.25" hidden="1" customHeight="1" x14ac:dyDescent="0.25">
      <c r="B165" s="120"/>
    </row>
    <row r="166" spans="2:4" ht="20.25" hidden="1" customHeight="1" x14ac:dyDescent="0.25">
      <c r="B166" s="120"/>
    </row>
    <row r="167" spans="2:4" ht="20.25" hidden="1" customHeight="1" x14ac:dyDescent="0.25">
      <c r="D167" s="123"/>
    </row>
    <row r="168" spans="2:4" hidden="1" x14ac:dyDescent="0.25">
      <c r="D168" s="126"/>
    </row>
  </sheetData>
  <sheetProtection algorithmName="SHA-512" hashValue="8n456xDMKCpD8pqzKDui1GqFuBVkDFtNOgxVb85pix5D9sM82engmtSGUn5NQdh1Supc+Zz9Rl0haeN8X/Cw2w==" saltValue="FB6IJjwIyiNYCgMGdDp/eg==" spinCount="100000" sheet="1" objects="1" scenarios="1" selectLockedCells="1"/>
  <mergeCells count="12">
    <mergeCell ref="B22:H22"/>
    <mergeCell ref="B7:D7"/>
    <mergeCell ref="J2:K3"/>
    <mergeCell ref="E7:F7"/>
    <mergeCell ref="E8:F8"/>
    <mergeCell ref="E9:F9"/>
    <mergeCell ref="J17:K19"/>
    <mergeCell ref="H11:J13"/>
    <mergeCell ref="B8:D8"/>
    <mergeCell ref="B9:D9"/>
    <mergeCell ref="B12:D12"/>
    <mergeCell ref="E12:F12"/>
  </mergeCells>
  <conditionalFormatting sqref="B22 B23:H28">
    <cfRule type="expression" dxfId="6" priority="3">
      <formula>$O$12=1</formula>
    </cfRule>
  </conditionalFormatting>
  <conditionalFormatting sqref="B26:D28">
    <cfRule type="expression" dxfId="5" priority="2">
      <formula>$O$12=1</formula>
    </cfRule>
  </conditionalFormatting>
  <conditionalFormatting sqref="F26:H28">
    <cfRule type="expression" dxfId="4" priority="1">
      <formula>$O$12=1</formula>
    </cfRule>
  </conditionalFormatting>
  <dataValidations count="9">
    <dataValidation type="list" allowBlank="1" showInputMessage="1" showErrorMessage="1" sqref="G34" xr:uid="{2A2C1259-6AD5-4A7F-8DC3-80C409D9CFAE}">
      <formula1>IF($S$34=1,$AC$13:$AC$13,#REF!)</formula1>
    </dataValidation>
    <dataValidation type="list" allowBlank="1" showInputMessage="1" showErrorMessage="1" sqref="G36" xr:uid="{A2BFF109-9D23-4ADE-96C0-9F7E51FBCA42}">
      <formula1>IF($S$36=1,$AC$13:$AC$13,#REF!)</formula1>
    </dataValidation>
    <dataValidation type="list" allowBlank="1" showInputMessage="1" showErrorMessage="1" sqref="G35" xr:uid="{B18E0B26-52AD-444D-B7CA-A56508D1B691}">
      <formula1>IF($S$35=1,$AC$13:$AC$13,#REF!)</formula1>
    </dataValidation>
    <dataValidation type="list" allowBlank="1" showInputMessage="1" showErrorMessage="1" sqref="E9" xr:uid="{A5886EC1-AEF7-4A20-9CAC-7E3FB1186C74}">
      <formula1>"1,2"</formula1>
    </dataValidation>
    <dataValidation type="list" allowBlank="1" showInputMessage="1" showErrorMessage="1" sqref="F34" xr:uid="{23B72E7C-D137-4E09-90E7-E03ADAF449BC}">
      <formula1>IF(X34=U13,ČTYŘI_VÝŠKY,(IF(X34=T13,TŘI_VÝŠKY,(IF(X34=S13,DVĚ_VÝŠKY,JEDNA_VÝŠKA)))))</formula1>
    </dataValidation>
    <dataValidation type="list" allowBlank="1" showInputMessage="1" showErrorMessage="1" sqref="F35" xr:uid="{A5504A23-B92E-4C3A-8DCF-CF575EE2A427}">
      <formula1>IF(X35=U13,ČTYŘI_VÝŠKY,(IF(X35=T13,TŘI_VÝŠKY,(IF(X35=S13,DVĚ_VÝŠKY,JEDNA_VÝŠKA)))))</formula1>
    </dataValidation>
    <dataValidation type="list" allowBlank="1" showInputMessage="1" showErrorMessage="1" sqref="F36" xr:uid="{3E5A6701-B7DD-47DF-8B8D-D11B09819F75}">
      <formula1>IF(X36=U13,ČTYŘI_VÝŠKY,(IF(X36=T13,TŘI_VÝŠKY,(IF(X36=S13,DVĚ_VÝŠKY,JEDNA_VÝŠKA)))))</formula1>
    </dataValidation>
    <dataValidation type="whole" allowBlank="1" showInputMessage="1" showErrorMessage="1" sqref="E8:F8" xr:uid="{FAD61394-17E8-4484-9EBC-9D5144CBD194}">
      <formula1>280</formula1>
      <formula2>700</formula2>
    </dataValidation>
    <dataValidation type="whole" allowBlank="1" showInputMessage="1" showErrorMessage="1" sqref="E7:F7" xr:uid="{30C6BCF2-74C9-42C0-8E3B-849E4D8EC05B}">
      <formula1>1</formula1>
      <formula2>20</formula2>
    </dataValidation>
  </dataValidations>
  <hyperlinks>
    <hyperlink ref="N2:P3" location="Hlavní!A1" display="Hlavní!A1" xr:uid="{4F3E9E87-D823-4FBE-BB6D-ED7D40BEFCA3}"/>
    <hyperlink ref="J2:K3" location="Úvod!A1" display="Úvod!A1" xr:uid="{F116DC53-8CF2-49DB-90A4-DB0787CD9CF2}"/>
  </hyperlink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C5B64-F1FC-496D-9E5B-EE596813C69D}">
  <sheetPr codeName="List1"/>
  <dimension ref="A1:AH162"/>
  <sheetViews>
    <sheetView showGridLines="0" showRowColHeaders="0" showZeros="0" topLeftCell="A4" zoomScaleNormal="100" workbookViewId="0">
      <selection activeCell="F12" sqref="F12:G12"/>
    </sheetView>
  </sheetViews>
  <sheetFormatPr defaultColWidth="0" defaultRowHeight="14.45" customHeight="1" zeroHeight="1" x14ac:dyDescent="0.25"/>
  <cols>
    <col min="1" max="1" width="4.140625" customWidth="1"/>
    <col min="2" max="2" width="9.7109375" customWidth="1"/>
    <col min="3" max="3" width="9.85546875" customWidth="1"/>
    <col min="4" max="4" width="5.28515625" customWidth="1"/>
    <col min="5" max="5" width="14.85546875" customWidth="1"/>
    <col min="6" max="6" width="10.28515625" customWidth="1"/>
    <col min="7" max="7" width="9.85546875" customWidth="1"/>
    <col min="8" max="8" width="8.5703125" customWidth="1"/>
    <col min="9" max="9" width="6.5703125" customWidth="1"/>
    <col min="10" max="11" width="6.85546875" customWidth="1"/>
    <col min="12" max="12" width="6.28515625" customWidth="1"/>
    <col min="13" max="13" width="8.28515625" customWidth="1"/>
    <col min="14" max="14" width="20.85546875" customWidth="1"/>
    <col min="15" max="15" width="23.28515625" customWidth="1"/>
    <col min="16" max="16" width="17.28515625" style="11" hidden="1" customWidth="1"/>
    <col min="17" max="17" width="35.28515625" style="11" hidden="1" customWidth="1"/>
    <col min="18" max="18" width="2" style="11" hidden="1" customWidth="1"/>
    <col min="19" max="19" width="15" style="11" hidden="1" customWidth="1"/>
    <col min="20" max="20" width="15.5703125" style="11" hidden="1" customWidth="1"/>
    <col min="21" max="21" width="13" style="11" hidden="1" customWidth="1"/>
    <col min="22" max="25" width="9.140625" style="11" hidden="1" customWidth="1"/>
    <col min="26" max="26" width="16.5703125" style="11" hidden="1" customWidth="1"/>
    <col min="27" max="27" width="9.140625" style="11" hidden="1" customWidth="1"/>
    <col min="28" max="28" width="17.5703125" style="11" hidden="1" customWidth="1"/>
    <col min="29" max="29" width="13.140625" style="11" hidden="1" customWidth="1"/>
    <col min="30" max="33" width="9.140625" style="11" hidden="1" customWidth="1"/>
    <col min="34" max="34" width="16.85546875" style="11" hidden="1" customWidth="1"/>
    <col min="35" max="16384" width="9.140625" style="11" hidden="1"/>
  </cols>
  <sheetData>
    <row r="1" spans="1:21" ht="15" x14ac:dyDescent="0.25">
      <c r="P1" s="11">
        <v>1</v>
      </c>
      <c r="Q1" s="11" t="str">
        <f>VLOOKUP(P1,Výpočty!A3:B8,2,0)</f>
        <v>Dřevotříska (680 kg/m3)</v>
      </c>
    </row>
    <row r="2" spans="1:21" ht="1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164"/>
      <c r="L2" s="164"/>
      <c r="M2" s="79"/>
      <c r="N2" s="79"/>
      <c r="O2" s="140" t="str">
        <f>překlady!C31</f>
        <v>Zpět</v>
      </c>
      <c r="S2" s="63"/>
      <c r="T2" s="63"/>
      <c r="U2" s="63"/>
    </row>
    <row r="3" spans="1:21" ht="10.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64"/>
      <c r="L3" s="164"/>
      <c r="M3" s="79"/>
      <c r="N3" s="79"/>
      <c r="O3" s="140"/>
      <c r="R3" s="64"/>
      <c r="S3" s="63"/>
      <c r="T3" s="63"/>
      <c r="U3" s="63"/>
    </row>
    <row r="4" spans="1:21" ht="18.75" customHeight="1" x14ac:dyDescent="0.25"/>
    <row r="5" spans="1:21" ht="26.25" customHeight="1" thickBot="1" x14ac:dyDescent="0.3">
      <c r="B5" s="127" t="str">
        <f>překlady!C17</f>
        <v>Výpočet hmotnosti dvířka</v>
      </c>
    </row>
    <row r="6" spans="1:21" ht="22.5" customHeight="1" x14ac:dyDescent="0.25">
      <c r="B6" s="154"/>
      <c r="C6" s="155"/>
      <c r="D6" s="158"/>
      <c r="E6" s="161" t="str">
        <f>překlady!C9&amp;" ("&amp;Výpočty!C3&amp;" kg/m3)"</f>
        <v>Dřevotříska (680 kg/m3)</v>
      </c>
      <c r="F6" s="173"/>
      <c r="G6" s="165"/>
      <c r="H6" s="165"/>
      <c r="I6" s="168" t="str">
        <f>překlady!C35</f>
        <v>Široký alu rámeček s vloženým sklem</v>
      </c>
      <c r="J6" s="168"/>
      <c r="K6" s="161"/>
      <c r="L6" s="171"/>
      <c r="M6" s="158"/>
      <c r="N6" s="161" t="str">
        <f>překlady!C37</f>
        <v>Úzký alu rámeček s vloženým sklem</v>
      </c>
      <c r="O6" s="14"/>
      <c r="S6" s="65" t="s">
        <v>115</v>
      </c>
      <c r="T6" s="66" t="s">
        <v>116</v>
      </c>
      <c r="U6" s="67" t="s">
        <v>117</v>
      </c>
    </row>
    <row r="7" spans="1:21" ht="22.5" customHeight="1" thickBot="1" x14ac:dyDescent="0.3">
      <c r="B7" s="156"/>
      <c r="C7" s="157"/>
      <c r="D7" s="159"/>
      <c r="E7" s="162"/>
      <c r="F7" s="174"/>
      <c r="G7" s="166"/>
      <c r="H7" s="166"/>
      <c r="I7" s="169"/>
      <c r="J7" s="169"/>
      <c r="K7" s="162"/>
      <c r="L7" s="172"/>
      <c r="M7" s="159"/>
      <c r="N7" s="162"/>
      <c r="O7" s="14"/>
      <c r="R7" s="11">
        <v>3</v>
      </c>
      <c r="S7" s="68" t="s">
        <v>118</v>
      </c>
      <c r="T7" s="11">
        <v>0.53</v>
      </c>
      <c r="U7" s="69">
        <v>36.5</v>
      </c>
    </row>
    <row r="8" spans="1:21" ht="22.5" customHeight="1" x14ac:dyDescent="0.25">
      <c r="B8" s="154"/>
      <c r="C8" s="155"/>
      <c r="D8" s="158"/>
      <c r="E8" s="161" t="s">
        <v>114</v>
      </c>
      <c r="F8" s="175"/>
      <c r="G8" s="167"/>
      <c r="H8" s="167"/>
      <c r="I8" s="170" t="str">
        <f>překlady!C36</f>
        <v>Široký alu rámeček s nalepeným sklem</v>
      </c>
      <c r="J8" s="170"/>
      <c r="K8" s="163"/>
      <c r="L8" s="160"/>
      <c r="M8" s="160"/>
      <c r="N8" s="163" t="str">
        <f>překlady!C38</f>
        <v>Úzký alu rámeček s nalepeným sklem</v>
      </c>
      <c r="O8" s="14"/>
      <c r="R8" s="11">
        <v>4</v>
      </c>
      <c r="S8" s="68" t="s">
        <v>119</v>
      </c>
      <c r="T8" s="11">
        <v>0.5</v>
      </c>
      <c r="U8" s="69">
        <v>2</v>
      </c>
    </row>
    <row r="9" spans="1:21" ht="22.5" customHeight="1" thickBot="1" x14ac:dyDescent="0.3">
      <c r="B9" s="156"/>
      <c r="C9" s="157"/>
      <c r="D9" s="159"/>
      <c r="E9" s="162"/>
      <c r="F9" s="174"/>
      <c r="G9" s="166"/>
      <c r="H9" s="166"/>
      <c r="I9" s="169"/>
      <c r="J9" s="169"/>
      <c r="K9" s="162"/>
      <c r="L9" s="159"/>
      <c r="M9" s="159"/>
      <c r="N9" s="162"/>
      <c r="O9" s="14"/>
      <c r="R9" s="11">
        <v>5</v>
      </c>
      <c r="S9" s="68" t="s">
        <v>120</v>
      </c>
      <c r="T9" s="11">
        <v>0.27</v>
      </c>
      <c r="U9" s="69">
        <v>12</v>
      </c>
    </row>
    <row r="10" spans="1:21" ht="12" customHeight="1" thickBot="1" x14ac:dyDescent="0.3">
      <c r="R10" s="11">
        <v>6</v>
      </c>
      <c r="S10" s="70" t="s">
        <v>121</v>
      </c>
      <c r="T10" s="71">
        <v>0.24</v>
      </c>
      <c r="U10" s="72">
        <v>2</v>
      </c>
    </row>
    <row r="11" spans="1:21" ht="15" x14ac:dyDescent="0.25">
      <c r="E11" s="3"/>
      <c r="F11" s="3"/>
      <c r="G11" s="3"/>
      <c r="K11" s="7"/>
      <c r="P11" s="11" t="s">
        <v>112</v>
      </c>
      <c r="Q11" s="11" t="s">
        <v>113</v>
      </c>
    </row>
    <row r="12" spans="1:21" ht="14.25" customHeight="1" x14ac:dyDescent="0.25">
      <c r="B12" s="144" t="str">
        <f>překlady!C10</f>
        <v>Šířka dvířka (mm)</v>
      </c>
      <c r="C12" s="145"/>
      <c r="D12" s="145"/>
      <c r="E12" s="146"/>
      <c r="F12" s="141"/>
      <c r="G12" s="142"/>
      <c r="I12" s="128"/>
      <c r="J12" s="128"/>
      <c r="K12" s="128"/>
      <c r="L12" s="128"/>
      <c r="M12" s="128"/>
      <c r="N12" s="128"/>
      <c r="P12" s="73">
        <f>IFERROR((ROUND((F12*F13*F14/1000000000)*(VLOOKUP(Q1,Výpočty!B3:C4,2,0)),1)),"")</f>
        <v>0</v>
      </c>
      <c r="Q12" s="74" t="str">
        <f>IFERROR((ROUND((Q15+Q21),1)),"")</f>
        <v/>
      </c>
      <c r="S12" s="11" t="s">
        <v>122</v>
      </c>
      <c r="T12" s="11">
        <v>10</v>
      </c>
      <c r="U12" s="11" t="s">
        <v>123</v>
      </c>
    </row>
    <row r="13" spans="1:21" ht="15" customHeight="1" x14ac:dyDescent="0.25">
      <c r="B13" s="144" t="str">
        <f>překlady!C11</f>
        <v>Výška dvířka (mm)</v>
      </c>
      <c r="C13" s="145"/>
      <c r="D13" s="145"/>
      <c r="E13" s="146"/>
      <c r="F13" s="141"/>
      <c r="G13" s="142"/>
      <c r="I13" s="128"/>
      <c r="J13" s="128"/>
      <c r="K13" s="128"/>
      <c r="L13" s="128"/>
      <c r="M13" s="128"/>
      <c r="N13" s="128"/>
      <c r="Q13" s="11" t="s">
        <v>127</v>
      </c>
    </row>
    <row r="14" spans="1:21" ht="15" x14ac:dyDescent="0.25">
      <c r="B14" s="144" t="str">
        <f>překlady!C14</f>
        <v>Tloušťka materiálu (mm)</v>
      </c>
      <c r="C14" s="145"/>
      <c r="D14" s="145"/>
      <c r="E14" s="146"/>
      <c r="F14" s="141"/>
      <c r="G14" s="142"/>
      <c r="K14" s="7"/>
      <c r="Q14" s="11" t="e">
        <f>(((F13)-(2*Q17))/1000)*(((F12)-(2*Q17))/1000)</f>
        <v>#N/A</v>
      </c>
    </row>
    <row r="15" spans="1:21" ht="15" x14ac:dyDescent="0.25">
      <c r="B15" s="144" t="str">
        <f>překlady!C12&amp;" (kg)"</f>
        <v>Váha úchytky (kg)</v>
      </c>
      <c r="C15" s="145"/>
      <c r="D15" s="145"/>
      <c r="E15" s="146"/>
      <c r="F15" s="141"/>
      <c r="G15" s="142"/>
      <c r="Q15" s="11" t="e">
        <f>Q14*10</f>
        <v>#N/A</v>
      </c>
    </row>
    <row r="16" spans="1:21" ht="15" x14ac:dyDescent="0.25">
      <c r="B16" s="144" t="str">
        <f>překlady!C13&amp;" (kg)"</f>
        <v>Vypočtená hmotnost dvířka (kg)</v>
      </c>
      <c r="C16" s="145"/>
      <c r="D16" s="145"/>
      <c r="E16" s="146"/>
      <c r="F16" s="151">
        <f>IFERROR((IF(OR(P1=1,P1=2),P12,Q12)+F15),"")</f>
        <v>0</v>
      </c>
      <c r="G16" s="152"/>
      <c r="Q16" s="11" t="s">
        <v>124</v>
      </c>
    </row>
    <row r="17" spans="1:23" ht="15" x14ac:dyDescent="0.25">
      <c r="Q17" s="11" t="e">
        <f>VLOOKUP(P1,R7:U10,4,0)</f>
        <v>#N/A</v>
      </c>
    </row>
    <row r="18" spans="1:23" ht="14.25" customHeight="1" x14ac:dyDescent="0.25">
      <c r="B18" s="139" t="str">
        <f>překlady!$C$19</f>
        <v>Zvolte počet pístů</v>
      </c>
      <c r="C18" s="139"/>
      <c r="D18" s="139"/>
      <c r="E18" s="139"/>
      <c r="F18" s="177"/>
      <c r="G18" s="177"/>
      <c r="I18" s="143" t="str">
        <f>IF(AND((F19&gt;125),(F19&lt;10000000000)),překlady!C33,"")</f>
        <v/>
      </c>
      <c r="J18" s="143"/>
      <c r="K18" s="143"/>
      <c r="L18" s="143"/>
      <c r="M18" s="143"/>
      <c r="N18" s="143"/>
      <c r="O18" s="143"/>
    </row>
    <row r="19" spans="1:23" ht="14.25" customHeight="1" x14ac:dyDescent="0.25">
      <c r="B19" s="179" t="str">
        <f>překlady!C20&amp;" (N)"</f>
        <v>Síla pístu (N)</v>
      </c>
      <c r="C19" s="179"/>
      <c r="D19" s="179"/>
      <c r="E19" s="179"/>
      <c r="F19" s="178" t="str">
        <f>IFERROR((F16*(F13-28)/(120*F18)*10),"")</f>
        <v/>
      </c>
      <c r="G19" s="178"/>
      <c r="I19" s="143"/>
      <c r="J19" s="143"/>
      <c r="K19" s="143"/>
      <c r="L19" s="143"/>
      <c r="M19" s="143"/>
      <c r="N19" s="143"/>
      <c r="O19" s="143"/>
      <c r="Q19" s="11" t="s">
        <v>125</v>
      </c>
      <c r="S19" s="11" t="s">
        <v>126</v>
      </c>
    </row>
    <row r="20" spans="1:23" ht="8.25" customHeight="1" x14ac:dyDescent="0.25">
      <c r="G20" s="94"/>
      <c r="H20" s="94"/>
      <c r="I20" s="94"/>
      <c r="J20" s="94"/>
      <c r="K20" s="94"/>
      <c r="L20" s="94"/>
      <c r="M20" s="94"/>
      <c r="N20" s="94"/>
      <c r="Q20" s="74">
        <f>(F12/1000*2)+(F13/1000*2)</f>
        <v>0</v>
      </c>
      <c r="S20" s="11" t="e">
        <f>VLOOKUP(P1,R7:U10,3,0)</f>
        <v>#N/A</v>
      </c>
    </row>
    <row r="21" spans="1:23" ht="7.5" customHeight="1" x14ac:dyDescent="0.25">
      <c r="G21" s="94"/>
      <c r="H21" s="94"/>
      <c r="I21" s="94"/>
      <c r="J21" s="94"/>
      <c r="K21" s="94"/>
      <c r="L21" s="94"/>
      <c r="M21" s="94"/>
      <c r="N21" s="94"/>
      <c r="Q21" s="11" t="e">
        <f>Q20*S20</f>
        <v>#N/A</v>
      </c>
    </row>
    <row r="22" spans="1:23" ht="15" x14ac:dyDescent="0.25">
      <c r="B22" s="10" t="str">
        <f>překlady!$C$23</f>
        <v>Automatický píst</v>
      </c>
      <c r="F22" s="10"/>
      <c r="G22" s="10" t="str">
        <f>překlady!$C$24</f>
        <v>Polohovací píst</v>
      </c>
    </row>
    <row r="23" spans="1:23" ht="15" customHeight="1" x14ac:dyDescent="0.25">
      <c r="F23" s="13"/>
      <c r="G23" s="13"/>
      <c r="H23" s="14"/>
      <c r="I23" s="14"/>
      <c r="J23" s="14"/>
    </row>
    <row r="24" spans="1:23" ht="15" x14ac:dyDescent="0.25">
      <c r="B24" s="46" t="str">
        <f>překlady!$C$25</f>
        <v>Kód</v>
      </c>
      <c r="C24" s="46" t="str">
        <f>překlady!$C$26</f>
        <v>Barva</v>
      </c>
      <c r="D24" s="153" t="str">
        <f>překlady!$C$20</f>
        <v>Síla pístu</v>
      </c>
      <c r="E24" s="153"/>
      <c r="G24" s="46" t="str">
        <f>překlady!$C$25</f>
        <v>Kód</v>
      </c>
      <c r="H24" s="46" t="str">
        <f>překlady!$C$26</f>
        <v>Barva</v>
      </c>
      <c r="I24" s="153" t="str">
        <f>překlady!$C$20</f>
        <v>Síla pístu</v>
      </c>
      <c r="J24" s="153"/>
      <c r="K24" s="153"/>
      <c r="L24" s="23"/>
      <c r="M24" s="143" t="str">
        <f>IF(G25=překlady!C32,překlady!C34,"")</f>
        <v/>
      </c>
      <c r="N24" s="143"/>
      <c r="O24" s="143"/>
    </row>
    <row r="25" spans="1:23" ht="15" x14ac:dyDescent="0.25">
      <c r="A25" s="15"/>
      <c r="B25" s="49" t="str">
        <f>IFERROR((VLOOKUP(1,Výpočty!G29:H33,2,0)),"")</f>
        <v/>
      </c>
      <c r="C25" s="12" t="str">
        <f>IFERROR((VLOOKUP(1,Výpočty!G29:K33,4,0)),"")</f>
        <v/>
      </c>
      <c r="D25" s="150" t="str">
        <f>IFERROR((VLOOKUP(1,Výpočty!G29:L33,5,0)),"")</f>
        <v/>
      </c>
      <c r="E25" s="150"/>
      <c r="G25" s="49" t="str">
        <f>IFERROR((VLOOKUP(1,Výpočty!G41:K45,2,0)),"")</f>
        <v/>
      </c>
      <c r="H25" s="12" t="str">
        <f>IFERROR((VLOOKUP(1,Výpočty!G41:K45,4,0))," ")</f>
        <v xml:space="preserve"> </v>
      </c>
      <c r="I25" s="150" t="str">
        <f>IFERROR((VLOOKUP(1,Výpočty!G41:K45,5,0)),"")</f>
        <v/>
      </c>
      <c r="J25" s="150"/>
      <c r="K25" s="150"/>
      <c r="L25" s="23"/>
      <c r="M25" s="143"/>
      <c r="N25" s="143"/>
      <c r="O25" s="143"/>
      <c r="P25" t="s">
        <v>83</v>
      </c>
      <c r="Q25" t="s">
        <v>84</v>
      </c>
    </row>
    <row r="26" spans="1:23" ht="15" x14ac:dyDescent="0.25">
      <c r="A26" s="15"/>
      <c r="B26" s="49" t="str">
        <f>IFERROR((VLOOKUP(1,Výpočty!G35:K39,2,0)),"")</f>
        <v/>
      </c>
      <c r="C26" s="12" t="str">
        <f>IFERROR((VLOOKUP(1,Výpočty!G35:K39,4,0)),"")</f>
        <v/>
      </c>
      <c r="D26" s="150" t="str">
        <f>IFERROR((VLOOKUP(1,Výpočty!G35:K39,5,0)),"")</f>
        <v/>
      </c>
      <c r="E26" s="150"/>
      <c r="G26" s="49" t="str">
        <f>IFERROR((VLOOKUP(1,Výpočty!G47:K51,2,0)),"")</f>
        <v/>
      </c>
      <c r="H26" s="12" t="str">
        <f>IFERROR((VLOOKUP(1,Výpočty!G47:K51,4,0)),"")</f>
        <v/>
      </c>
      <c r="I26" s="150" t="str">
        <f>IFERROR((VLOOKUP(1,Výpočty!G47:K51,5,0)),"")</f>
        <v/>
      </c>
      <c r="J26" s="150"/>
      <c r="K26" s="150"/>
      <c r="L26" s="23"/>
      <c r="M26" s="143"/>
      <c r="N26" s="143"/>
      <c r="O26" s="143"/>
      <c r="P26" s="53">
        <v>35</v>
      </c>
      <c r="Q26" s="53">
        <v>49</v>
      </c>
      <c r="S26" s="11">
        <f>IF(AND(P26&lt;=$F$19,Q26&gt;=$F$19),1,0)</f>
        <v>0</v>
      </c>
      <c r="T26" s="11" t="s">
        <v>108</v>
      </c>
      <c r="W26" s="75"/>
    </row>
    <row r="27" spans="1:23" ht="15" x14ac:dyDescent="0.25">
      <c r="A27" s="15"/>
      <c r="B27" s="6"/>
      <c r="C27" s="6"/>
      <c r="D27" s="16"/>
      <c r="E27" s="17"/>
      <c r="F27" s="18"/>
      <c r="G27" s="11"/>
      <c r="H27" s="19"/>
      <c r="P27" s="43">
        <v>65</v>
      </c>
      <c r="Q27" s="43">
        <v>70</v>
      </c>
      <c r="S27" s="11">
        <f>IF(AND(P27&lt;=$F$19,Q27&gt;=$F$19),1,0)</f>
        <v>0</v>
      </c>
      <c r="T27" s="11" t="s">
        <v>109</v>
      </c>
      <c r="W27" s="75"/>
    </row>
    <row r="28" spans="1:23" ht="15" customHeight="1" x14ac:dyDescent="0.25">
      <c r="A28" s="15"/>
      <c r="B28" s="180" t="str">
        <f>překlady!C39</f>
        <v>Při hraniční hodnotě zvažte použití silnějšího pístu</v>
      </c>
      <c r="C28" s="180"/>
      <c r="D28" s="180"/>
      <c r="E28" s="180"/>
      <c r="F28" s="180"/>
      <c r="G28" s="180"/>
      <c r="H28" s="180"/>
      <c r="I28" s="180"/>
      <c r="J28" s="180"/>
      <c r="K28" s="180"/>
      <c r="P28" s="43">
        <v>85</v>
      </c>
      <c r="Q28" s="43">
        <v>90</v>
      </c>
      <c r="S28" s="11">
        <f>IF(AND(P28&lt;=$F$19,Q28&gt;=$F$19),1,0)</f>
        <v>0</v>
      </c>
      <c r="T28" s="11" t="s">
        <v>110</v>
      </c>
      <c r="W28" s="75"/>
    </row>
    <row r="29" spans="1:23" ht="6" customHeight="1" x14ac:dyDescent="0.25">
      <c r="A29" s="15"/>
      <c r="B29" s="92"/>
      <c r="C29" s="92"/>
      <c r="D29" s="92"/>
      <c r="E29" s="92"/>
      <c r="F29" s="92"/>
      <c r="G29" s="92"/>
      <c r="H29" s="92"/>
      <c r="I29" s="92"/>
      <c r="J29" s="92"/>
      <c r="K29" s="80"/>
      <c r="P29" s="43">
        <v>105</v>
      </c>
      <c r="Q29" s="43">
        <v>110</v>
      </c>
      <c r="S29" s="11">
        <f>IF(AND(P29&lt;=$F$19,Q29&gt;=$F$19),1,0)</f>
        <v>0</v>
      </c>
      <c r="T29" s="11" t="s">
        <v>111</v>
      </c>
      <c r="W29" s="75"/>
    </row>
    <row r="30" spans="1:23" ht="8.25" customHeight="1" x14ac:dyDescent="0.25">
      <c r="A30" s="15"/>
      <c r="B30" s="81"/>
      <c r="C30" s="81"/>
      <c r="D30" s="81"/>
      <c r="E30" s="81"/>
      <c r="F30" s="80"/>
      <c r="G30" s="82"/>
      <c r="H30" s="82"/>
      <c r="I30" s="82"/>
      <c r="J30" s="82"/>
      <c r="K30" s="82"/>
      <c r="P30" s="43"/>
      <c r="Q30" s="43"/>
      <c r="S30" s="11" t="str">
        <f>IF(F18=2,(SUM(S26:S29)),"0")</f>
        <v>0</v>
      </c>
      <c r="W30" s="75"/>
    </row>
    <row r="31" spans="1:23" ht="15" x14ac:dyDescent="0.25">
      <c r="A31" s="15"/>
      <c r="B31" s="83" t="str">
        <f>překlady!$C$23</f>
        <v>Automatický píst</v>
      </c>
      <c r="C31" s="84"/>
      <c r="D31" s="84"/>
      <c r="E31" s="84"/>
      <c r="F31" s="85"/>
      <c r="G31" s="83" t="str">
        <f>překlady!$C$24</f>
        <v>Polohovací píst</v>
      </c>
      <c r="H31" s="86"/>
      <c r="I31" s="86"/>
      <c r="J31" s="86"/>
      <c r="K31" s="87"/>
      <c r="L31" s="86"/>
      <c r="P31" s="43"/>
      <c r="Q31" s="43"/>
      <c r="W31" s="75"/>
    </row>
    <row r="32" spans="1:23" ht="15.75" customHeight="1" x14ac:dyDescent="0.25"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P32" s="43"/>
      <c r="Q32" s="43"/>
    </row>
    <row r="33" spans="1:27" ht="15" x14ac:dyDescent="0.25">
      <c r="B33" s="89" t="str">
        <f>překlady!$C$25</f>
        <v>Kód</v>
      </c>
      <c r="C33" s="89" t="str">
        <f>překlady!$C$26</f>
        <v>Barva</v>
      </c>
      <c r="D33" s="181" t="str">
        <f>překlady!$C$20</f>
        <v>Síla pístu</v>
      </c>
      <c r="E33" s="181"/>
      <c r="F33" s="86"/>
      <c r="G33" s="89" t="str">
        <f>překlady!$C$25</f>
        <v>Kód</v>
      </c>
      <c r="H33" s="89" t="str">
        <f>překlady!$C$26</f>
        <v>Barva</v>
      </c>
      <c r="I33" s="181" t="str">
        <f>překlady!$C$20</f>
        <v>Síla pístu</v>
      </c>
      <c r="J33" s="181"/>
      <c r="K33" s="181"/>
      <c r="L33" s="86"/>
    </row>
    <row r="34" spans="1:27" ht="15" customHeight="1" x14ac:dyDescent="0.25">
      <c r="B34" s="90" t="str">
        <f>IFERROR((VLOOKUP(1,Výpočty!P29:T33,2,0)),"")</f>
        <v/>
      </c>
      <c r="C34" s="91" t="str">
        <f>IFERROR((VLOOKUP(1,Výpočty!P29:T33,4,0)),"")</f>
        <v/>
      </c>
      <c r="D34" s="176" t="str">
        <f>IFERROR((VLOOKUP(1,Výpočty!P29:T33,5,0)),"")</f>
        <v/>
      </c>
      <c r="E34" s="176"/>
      <c r="F34" s="86"/>
      <c r="G34" s="90" t="str">
        <f>IFERROR((VLOOKUP(1,Výpočty!P41:T45,2,0)),"")</f>
        <v/>
      </c>
      <c r="H34" s="91" t="str">
        <f>IFERROR((VLOOKUP(1,Výpočty!P41:T45,4,0)),"")</f>
        <v/>
      </c>
      <c r="I34" s="176" t="str">
        <f>IFERROR((VLOOKUP(1,Výpočty!P41:T45,5,0)),"")</f>
        <v/>
      </c>
      <c r="J34" s="176"/>
      <c r="K34" s="176"/>
      <c r="L34" s="86"/>
      <c r="AA34" s="76"/>
    </row>
    <row r="35" spans="1:27" ht="15" customHeight="1" x14ac:dyDescent="0.25">
      <c r="B35" s="90" t="str">
        <f>IFERROR((VLOOKUP(1,Výpočty!P35:T39,2,0)),"")</f>
        <v/>
      </c>
      <c r="C35" s="91" t="str">
        <f>IFERROR((VLOOKUP(1,Výpočty!P35:T39,4,0)),"")</f>
        <v/>
      </c>
      <c r="D35" s="176" t="str">
        <f>IFERROR((VLOOKUP(1,Výpočty!P35:T39,5,0)),"")</f>
        <v/>
      </c>
      <c r="E35" s="176"/>
      <c r="F35" s="86"/>
      <c r="G35" s="90" t="str">
        <f>IFERROR((VLOOKUP(1,Výpočty!P47:T51,2,0)),"")</f>
        <v/>
      </c>
      <c r="H35" s="91" t="str">
        <f>IFERROR((VLOOKUP(1,Výpočty!P47:T51,4,0)),"")</f>
        <v/>
      </c>
      <c r="I35" s="176" t="str">
        <f>IFERROR((VLOOKUP(1,Výpočty!P47:T51,5,0)),"")</f>
        <v/>
      </c>
      <c r="J35" s="176"/>
      <c r="K35" s="176"/>
      <c r="L35" s="86"/>
      <c r="AA35" s="76"/>
    </row>
    <row r="36" spans="1:27" ht="15" customHeight="1" x14ac:dyDescent="0.25">
      <c r="B36" s="88"/>
      <c r="C36" s="88"/>
      <c r="D36" s="88"/>
      <c r="E36" s="88"/>
      <c r="F36" s="86"/>
      <c r="G36" s="88"/>
      <c r="H36" s="88"/>
      <c r="I36" s="88"/>
      <c r="J36" s="88"/>
      <c r="K36" s="86"/>
      <c r="L36" s="86"/>
      <c r="AA36" s="76"/>
    </row>
    <row r="37" spans="1:27" ht="18.75" hidden="1" customHeight="1" x14ac:dyDescent="0.25">
      <c r="AA37" s="76"/>
    </row>
    <row r="38" spans="1:27" ht="15" hidden="1" x14ac:dyDescent="0.25">
      <c r="AA38" s="76"/>
    </row>
    <row r="39" spans="1:27" ht="15" hidden="1" x14ac:dyDescent="0.25">
      <c r="G39" s="7"/>
    </row>
    <row r="40" spans="1:27" ht="15" hidden="1" x14ac:dyDescent="0.25"/>
    <row r="41" spans="1:27" ht="15" hidden="1" x14ac:dyDescent="0.25"/>
    <row r="42" spans="1:27" ht="15" hidden="1" x14ac:dyDescent="0.25"/>
    <row r="43" spans="1:27" ht="18.75" hidden="1" x14ac:dyDescent="0.3">
      <c r="B43" s="21"/>
      <c r="K43" s="22"/>
      <c r="L43" s="23"/>
      <c r="M43" s="23"/>
      <c r="N43" s="23"/>
      <c r="O43" s="23"/>
      <c r="P43" s="77"/>
    </row>
    <row r="44" spans="1:27" ht="15" hidden="1" x14ac:dyDescent="0.25">
      <c r="H44" s="3"/>
      <c r="K44" s="22"/>
      <c r="L44" s="23"/>
      <c r="M44" s="23"/>
      <c r="N44" s="23"/>
      <c r="O44" s="23"/>
      <c r="P44" s="77"/>
    </row>
    <row r="45" spans="1:27" ht="15" hidden="1" x14ac:dyDescent="0.25">
      <c r="H45" s="3"/>
      <c r="K45" s="22"/>
      <c r="L45" s="8"/>
      <c r="M45" s="8"/>
      <c r="N45" s="8"/>
      <c r="O45" s="8"/>
    </row>
    <row r="46" spans="1:27" ht="15" hidden="1" x14ac:dyDescent="0.25">
      <c r="H46" s="3"/>
      <c r="K46" s="22"/>
      <c r="L46" s="8"/>
      <c r="M46" s="8"/>
      <c r="N46" s="8"/>
      <c r="O46" s="8"/>
    </row>
    <row r="47" spans="1:27" ht="18.75" hidden="1" x14ac:dyDescent="0.3">
      <c r="B47" s="3"/>
      <c r="C47" s="3"/>
      <c r="D47" s="3"/>
      <c r="E47" s="3"/>
      <c r="F47" s="3"/>
      <c r="H47" s="21"/>
      <c r="K47" s="22"/>
      <c r="L47" s="8"/>
      <c r="M47" s="8"/>
      <c r="N47" s="8"/>
      <c r="O47" s="8"/>
    </row>
    <row r="48" spans="1:27" ht="15" hidden="1" x14ac:dyDescent="0.25">
      <c r="A48" s="24"/>
      <c r="B48" s="3"/>
      <c r="C48" s="3"/>
      <c r="D48" s="3"/>
      <c r="E48" s="3"/>
      <c r="F48" s="3"/>
      <c r="H48" s="3"/>
      <c r="K48" s="22"/>
      <c r="L48" s="8"/>
      <c r="M48" s="8"/>
      <c r="N48" s="8"/>
      <c r="O48" s="8"/>
    </row>
    <row r="49" spans="1:20" ht="21.75" hidden="1" customHeight="1" x14ac:dyDescent="0.25">
      <c r="A49" s="24"/>
      <c r="B49" s="25"/>
      <c r="C49" s="3"/>
      <c r="D49" s="3"/>
      <c r="E49" s="3"/>
      <c r="F49" s="3"/>
      <c r="K49" s="22"/>
      <c r="L49" s="8"/>
      <c r="M49" s="8"/>
      <c r="N49" s="8"/>
      <c r="O49" s="8"/>
    </row>
    <row r="50" spans="1:20" ht="15" hidden="1" x14ac:dyDescent="0.25">
      <c r="A50" s="24"/>
      <c r="B50" s="3"/>
      <c r="C50" s="3"/>
      <c r="D50" s="3"/>
      <c r="E50" s="3"/>
      <c r="F50" s="3"/>
      <c r="K50" s="22"/>
    </row>
    <row r="51" spans="1:20" ht="15" hidden="1" x14ac:dyDescent="0.25">
      <c r="A51" s="24"/>
      <c r="B51" s="3"/>
      <c r="C51" s="3"/>
      <c r="D51" s="3"/>
      <c r="E51" s="3"/>
      <c r="F51" s="3"/>
      <c r="H51" s="3"/>
      <c r="K51" s="22"/>
    </row>
    <row r="52" spans="1:20" ht="18.75" hidden="1" x14ac:dyDescent="0.3">
      <c r="A52" s="24"/>
      <c r="B52" s="25"/>
      <c r="C52" s="3"/>
      <c r="D52" s="3"/>
      <c r="E52" s="3"/>
      <c r="F52" s="3"/>
      <c r="H52" s="21"/>
    </row>
    <row r="53" spans="1:20" ht="15" hidden="1" x14ac:dyDescent="0.25">
      <c r="A53" s="24"/>
      <c r="B53" s="3"/>
      <c r="C53" s="3"/>
      <c r="D53" s="3"/>
      <c r="E53" s="3"/>
      <c r="F53" s="3"/>
      <c r="H53" s="3"/>
    </row>
    <row r="54" spans="1:20" ht="15" hidden="1" x14ac:dyDescent="0.25">
      <c r="A54" s="24"/>
      <c r="B54" s="3"/>
      <c r="C54" s="3"/>
      <c r="D54" s="3"/>
      <c r="E54" s="3"/>
      <c r="F54" s="3"/>
    </row>
    <row r="55" spans="1:20" ht="15.75" hidden="1" customHeight="1" x14ac:dyDescent="0.25">
      <c r="A55" s="24"/>
      <c r="B55" s="25"/>
      <c r="C55" s="3"/>
      <c r="D55" s="3"/>
      <c r="E55" s="3"/>
      <c r="F55" s="3"/>
      <c r="H55" s="3"/>
    </row>
    <row r="56" spans="1:20" ht="15" hidden="1" x14ac:dyDescent="0.25">
      <c r="A56" s="24"/>
      <c r="B56" s="3"/>
      <c r="C56" s="3"/>
      <c r="D56" s="3"/>
      <c r="E56" s="3"/>
      <c r="F56" s="3"/>
      <c r="H56" s="26"/>
    </row>
    <row r="57" spans="1:20" ht="15" hidden="1" x14ac:dyDescent="0.25">
      <c r="A57" s="24"/>
      <c r="B57" s="3"/>
      <c r="C57" s="3"/>
      <c r="D57" s="3"/>
      <c r="E57" s="3"/>
      <c r="F57" s="3"/>
      <c r="H57" s="3"/>
    </row>
    <row r="58" spans="1:20" ht="18" hidden="1" customHeight="1" x14ac:dyDescent="0.25">
      <c r="A58" s="24"/>
      <c r="B58" s="27"/>
      <c r="C58" s="3"/>
      <c r="D58" s="3"/>
      <c r="E58" s="3"/>
      <c r="F58" s="3"/>
      <c r="H58" s="6"/>
    </row>
    <row r="59" spans="1:20" ht="15" hidden="1" x14ac:dyDescent="0.25">
      <c r="A59" s="24"/>
      <c r="B59" s="27"/>
      <c r="C59" s="3"/>
      <c r="D59" s="3"/>
      <c r="E59" s="3"/>
      <c r="F59" s="3"/>
      <c r="H59" s="3"/>
    </row>
    <row r="60" spans="1:20" ht="15" hidden="1" x14ac:dyDescent="0.25">
      <c r="A60" s="24"/>
      <c r="B60" s="3"/>
      <c r="C60" s="3"/>
      <c r="D60" s="3"/>
      <c r="E60" s="3"/>
      <c r="F60" s="3"/>
      <c r="H60" s="3"/>
    </row>
    <row r="61" spans="1:20" ht="8.25" hidden="1" customHeight="1" x14ac:dyDescent="0.25">
      <c r="A61" s="24"/>
      <c r="B61" s="3"/>
      <c r="C61" s="3"/>
      <c r="D61" s="3"/>
      <c r="E61" s="3"/>
      <c r="F61" s="3"/>
      <c r="H61" s="3"/>
    </row>
    <row r="62" spans="1:20" ht="20.25" hidden="1" customHeight="1" x14ac:dyDescent="0.25">
      <c r="A62" s="24"/>
      <c r="B62" s="28"/>
      <c r="C62" s="3"/>
      <c r="D62" s="3"/>
      <c r="E62" s="3"/>
      <c r="F62" s="3"/>
      <c r="H62" s="3"/>
    </row>
    <row r="63" spans="1:20" ht="24" hidden="1" customHeight="1" x14ac:dyDescent="0.25">
      <c r="A63" s="24"/>
      <c r="B63" s="3"/>
      <c r="C63" s="3"/>
      <c r="D63" s="3"/>
      <c r="E63" s="3"/>
      <c r="F63" s="3"/>
      <c r="H63" s="3"/>
      <c r="T63" s="76"/>
    </row>
    <row r="64" spans="1:20" ht="18.75" hidden="1" customHeight="1" x14ac:dyDescent="0.25">
      <c r="C64" s="3"/>
      <c r="D64" s="3"/>
      <c r="E64" s="3"/>
      <c r="F64" s="3"/>
      <c r="H64" s="3"/>
    </row>
    <row r="65" spans="2:10" ht="15" hidden="1" x14ac:dyDescent="0.25">
      <c r="B65" s="3"/>
      <c r="C65" s="3"/>
      <c r="D65" s="3"/>
      <c r="E65" s="3"/>
      <c r="F65" s="3"/>
    </row>
    <row r="66" spans="2:10" ht="15" hidden="1" x14ac:dyDescent="0.25"/>
    <row r="67" spans="2:10" ht="15" hidden="1" x14ac:dyDescent="0.25"/>
    <row r="68" spans="2:10" ht="15" hidden="1" x14ac:dyDescent="0.25">
      <c r="C68" s="3"/>
      <c r="D68" s="3"/>
      <c r="E68" s="3"/>
      <c r="F68" s="3"/>
      <c r="G68" s="3"/>
    </row>
    <row r="69" spans="2:10" ht="15" hidden="1" x14ac:dyDescent="0.25"/>
    <row r="70" spans="2:10" ht="15" hidden="1" x14ac:dyDescent="0.25"/>
    <row r="71" spans="2:10" ht="15" hidden="1" x14ac:dyDescent="0.25"/>
    <row r="72" spans="2:10" ht="15" hidden="1" x14ac:dyDescent="0.25"/>
    <row r="73" spans="2:10" ht="18.75" hidden="1" x14ac:dyDescent="0.3">
      <c r="B73" s="21"/>
      <c r="I73" s="21"/>
      <c r="J73" s="21"/>
    </row>
    <row r="74" spans="2:10" ht="15" hidden="1" x14ac:dyDescent="0.25"/>
    <row r="75" spans="2:10" ht="20.25" hidden="1" customHeight="1" x14ac:dyDescent="0.25"/>
    <row r="76" spans="2:10" ht="20.25" hidden="1" customHeight="1" x14ac:dyDescent="0.25"/>
    <row r="77" spans="2:10" ht="20.25" hidden="1" customHeight="1" x14ac:dyDescent="0.25">
      <c r="I77" s="29"/>
    </row>
    <row r="78" spans="2:10" ht="20.25" hidden="1" customHeight="1" x14ac:dyDescent="0.25">
      <c r="B78" s="30"/>
      <c r="I78" s="29"/>
    </row>
    <row r="79" spans="2:10" ht="20.25" hidden="1" customHeight="1" x14ac:dyDescent="0.25">
      <c r="B79" s="30"/>
      <c r="I79" s="29"/>
    </row>
    <row r="80" spans="2:10" ht="20.25" hidden="1" customHeight="1" x14ac:dyDescent="0.25">
      <c r="B80" s="31"/>
      <c r="I80" s="31"/>
    </row>
    <row r="81" spans="2:20" ht="20.25" hidden="1" customHeight="1" x14ac:dyDescent="0.25">
      <c r="B81" s="30"/>
      <c r="I81" s="32"/>
    </row>
    <row r="82" spans="2:20" ht="20.25" hidden="1" customHeight="1" x14ac:dyDescent="0.25">
      <c r="B82" s="33"/>
      <c r="I82" s="29"/>
    </row>
    <row r="83" spans="2:20" ht="20.25" hidden="1" customHeight="1" x14ac:dyDescent="0.25">
      <c r="B83" s="24"/>
      <c r="I83" s="33"/>
    </row>
    <row r="84" spans="2:20" ht="20.25" hidden="1" customHeight="1" x14ac:dyDescent="0.25">
      <c r="B84" s="34"/>
      <c r="I84" s="29"/>
    </row>
    <row r="85" spans="2:20" ht="20.25" hidden="1" customHeight="1" x14ac:dyDescent="0.25">
      <c r="B85" s="35"/>
      <c r="I85" s="24"/>
      <c r="R85" s="78"/>
    </row>
    <row r="86" spans="2:20" ht="20.25" hidden="1" customHeight="1" x14ac:dyDescent="0.25">
      <c r="B86" s="31"/>
      <c r="I86" s="29"/>
      <c r="R86" s="78"/>
    </row>
    <row r="87" spans="2:20" ht="20.25" hidden="1" customHeight="1" x14ac:dyDescent="0.25">
      <c r="B87" s="30"/>
      <c r="I87" s="24"/>
    </row>
    <row r="88" spans="2:20" ht="20.25" hidden="1" customHeight="1" x14ac:dyDescent="0.25">
      <c r="B88" s="30"/>
      <c r="I88" s="24"/>
      <c r="T88" s="76"/>
    </row>
    <row r="89" spans="2:20" ht="20.25" hidden="1" customHeight="1" x14ac:dyDescent="0.25">
      <c r="B89" s="34"/>
      <c r="I89" s="30"/>
      <c r="T89" s="76"/>
    </row>
    <row r="90" spans="2:20" ht="20.25" hidden="1" customHeight="1" x14ac:dyDescent="0.25">
      <c r="B90" s="34"/>
      <c r="I90" s="30"/>
      <c r="T90" s="76"/>
    </row>
    <row r="91" spans="2:20" ht="20.25" hidden="1" customHeight="1" x14ac:dyDescent="0.25">
      <c r="B91" s="24"/>
      <c r="I91" s="29"/>
      <c r="T91" s="76"/>
    </row>
    <row r="92" spans="2:20" ht="20.25" hidden="1" customHeight="1" x14ac:dyDescent="0.25">
      <c r="B92" s="24"/>
      <c r="I92" s="29"/>
    </row>
    <row r="93" spans="2:20" ht="20.25" hidden="1" customHeight="1" x14ac:dyDescent="0.25">
      <c r="B93" s="29"/>
      <c r="I93" s="34"/>
    </row>
    <row r="94" spans="2:20" ht="20.25" hidden="1" customHeight="1" x14ac:dyDescent="0.25">
      <c r="B94" s="36"/>
      <c r="I94" s="24"/>
    </row>
    <row r="95" spans="2:20" ht="20.25" hidden="1" customHeight="1" x14ac:dyDescent="0.25">
      <c r="B95" s="36"/>
      <c r="I95" s="24"/>
    </row>
    <row r="96" spans="2:20" ht="20.25" hidden="1" customHeight="1" x14ac:dyDescent="0.25">
      <c r="I96" s="29"/>
    </row>
    <row r="97" spans="2:9" ht="20.25" hidden="1" customHeight="1" x14ac:dyDescent="0.25"/>
    <row r="98" spans="2:9" ht="20.25" hidden="1" customHeight="1" x14ac:dyDescent="0.25"/>
    <row r="99" spans="2:9" ht="20.25" hidden="1" customHeight="1" x14ac:dyDescent="0.25"/>
    <row r="100" spans="2:9" ht="15" hidden="1" x14ac:dyDescent="0.25">
      <c r="D100" s="37"/>
    </row>
    <row r="101" spans="2:9" ht="15" hidden="1" x14ac:dyDescent="0.25"/>
    <row r="102" spans="2:9" ht="15" hidden="1" x14ac:dyDescent="0.25"/>
    <row r="103" spans="2:9" ht="18.75" hidden="1" x14ac:dyDescent="0.3">
      <c r="B103" s="21"/>
      <c r="I103" s="21"/>
    </row>
    <row r="104" spans="2:9" ht="15" hidden="1" x14ac:dyDescent="0.25"/>
    <row r="105" spans="2:9" ht="20.25" hidden="1" customHeight="1" x14ac:dyDescent="0.25"/>
    <row r="106" spans="2:9" ht="20.25" hidden="1" customHeight="1" x14ac:dyDescent="0.25"/>
    <row r="107" spans="2:9" ht="20.25" hidden="1" customHeight="1" x14ac:dyDescent="0.25"/>
    <row r="108" spans="2:9" ht="20.25" hidden="1" customHeight="1" x14ac:dyDescent="0.25">
      <c r="B108" s="30"/>
      <c r="I108" s="30"/>
    </row>
    <row r="109" spans="2:9" ht="20.25" hidden="1" customHeight="1" x14ac:dyDescent="0.25">
      <c r="B109" s="30"/>
      <c r="I109" s="30"/>
    </row>
    <row r="110" spans="2:9" ht="20.25" hidden="1" customHeight="1" x14ac:dyDescent="0.25">
      <c r="B110" s="31"/>
      <c r="I110" s="31"/>
    </row>
    <row r="111" spans="2:9" ht="20.25" hidden="1" customHeight="1" x14ac:dyDescent="0.25">
      <c r="B111" s="30"/>
      <c r="I111" s="30"/>
    </row>
    <row r="112" spans="2:9" ht="20.25" hidden="1" customHeight="1" x14ac:dyDescent="0.25">
      <c r="B112" s="33"/>
      <c r="I112" s="33"/>
    </row>
    <row r="113" spans="2:18" ht="20.25" hidden="1" customHeight="1" x14ac:dyDescent="0.25">
      <c r="B113" s="24"/>
      <c r="I113" s="24"/>
    </row>
    <row r="114" spans="2:18" ht="20.25" hidden="1" customHeight="1" x14ac:dyDescent="0.25">
      <c r="B114" s="34"/>
      <c r="I114" s="34"/>
    </row>
    <row r="115" spans="2:18" ht="20.25" hidden="1" customHeight="1" x14ac:dyDescent="0.25">
      <c r="B115" s="35"/>
      <c r="I115" s="35"/>
      <c r="R115" s="78"/>
    </row>
    <row r="116" spans="2:18" ht="20.25" hidden="1" customHeight="1" x14ac:dyDescent="0.25">
      <c r="B116" s="31"/>
      <c r="I116" s="31"/>
      <c r="R116" s="78"/>
    </row>
    <row r="117" spans="2:18" ht="20.25" hidden="1" customHeight="1" x14ac:dyDescent="0.25">
      <c r="B117" s="30"/>
      <c r="I117" s="30"/>
      <c r="R117" s="78"/>
    </row>
    <row r="118" spans="2:18" ht="20.25" hidden="1" customHeight="1" x14ac:dyDescent="0.25">
      <c r="B118" s="30"/>
      <c r="I118" s="30"/>
      <c r="R118" s="78"/>
    </row>
    <row r="119" spans="2:18" ht="20.25" hidden="1" customHeight="1" x14ac:dyDescent="0.25">
      <c r="B119" s="30"/>
      <c r="I119" s="30"/>
    </row>
    <row r="120" spans="2:18" ht="20.25" hidden="1" customHeight="1" x14ac:dyDescent="0.25">
      <c r="B120" s="30"/>
      <c r="I120" s="30"/>
    </row>
    <row r="121" spans="2:18" ht="20.25" hidden="1" customHeight="1" x14ac:dyDescent="0.25">
      <c r="B121" s="24"/>
      <c r="I121" s="24"/>
    </row>
    <row r="122" spans="2:18" ht="20.25" hidden="1" customHeight="1" x14ac:dyDescent="0.25">
      <c r="B122" s="24"/>
      <c r="I122" s="24"/>
    </row>
    <row r="123" spans="2:18" ht="20.25" hidden="1" customHeight="1" x14ac:dyDescent="0.25">
      <c r="B123" s="29"/>
      <c r="I123" s="29"/>
    </row>
    <row r="124" spans="2:18" ht="20.25" hidden="1" customHeight="1" x14ac:dyDescent="0.25">
      <c r="B124" s="24"/>
      <c r="I124" s="24"/>
    </row>
    <row r="125" spans="2:18" ht="20.25" hidden="1" customHeight="1" x14ac:dyDescent="0.25">
      <c r="B125" s="24"/>
      <c r="I125" s="24"/>
    </row>
    <row r="126" spans="2:18" ht="20.25" hidden="1" customHeight="1" x14ac:dyDescent="0.25"/>
    <row r="127" spans="2:18" ht="20.25" hidden="1" customHeight="1" x14ac:dyDescent="0.25"/>
    <row r="128" spans="2:18" ht="20.25" hidden="1" customHeight="1" x14ac:dyDescent="0.25"/>
    <row r="129" spans="2:4" ht="20.25" hidden="1" customHeight="1" x14ac:dyDescent="0.25"/>
    <row r="130" spans="2:4" ht="21" hidden="1" customHeight="1" x14ac:dyDescent="0.25">
      <c r="B130" s="29"/>
      <c r="D130" s="38"/>
    </row>
    <row r="131" spans="2:4" ht="15" hidden="1" x14ac:dyDescent="0.25"/>
    <row r="132" spans="2:4" ht="15" hidden="1" x14ac:dyDescent="0.25"/>
    <row r="133" spans="2:4" ht="15" hidden="1" x14ac:dyDescent="0.25"/>
    <row r="134" spans="2:4" ht="18.75" hidden="1" x14ac:dyDescent="0.3">
      <c r="B134" s="21"/>
    </row>
    <row r="135" spans="2:4" ht="15" hidden="1" x14ac:dyDescent="0.25"/>
    <row r="136" spans="2:4" ht="20.25" hidden="1" customHeight="1" x14ac:dyDescent="0.25">
      <c r="B136" s="29"/>
    </row>
    <row r="137" spans="2:4" ht="20.25" hidden="1" customHeight="1" x14ac:dyDescent="0.25">
      <c r="B137" s="29"/>
    </row>
    <row r="138" spans="2:4" ht="20.25" hidden="1" customHeight="1" x14ac:dyDescent="0.25">
      <c r="B138" s="29"/>
    </row>
    <row r="139" spans="2:4" ht="20.25" hidden="1" customHeight="1" x14ac:dyDescent="0.25">
      <c r="B139" s="24"/>
    </row>
    <row r="140" spans="2:4" ht="20.25" hidden="1" customHeight="1" x14ac:dyDescent="0.25">
      <c r="B140" s="24"/>
    </row>
    <row r="141" spans="2:4" ht="20.25" hidden="1" customHeight="1" x14ac:dyDescent="0.25">
      <c r="B141" s="29"/>
    </row>
    <row r="142" spans="2:4" ht="20.25" hidden="1" customHeight="1" x14ac:dyDescent="0.25">
      <c r="B142" s="32"/>
    </row>
    <row r="143" spans="2:4" ht="20.25" hidden="1" customHeight="1" x14ac:dyDescent="0.25">
      <c r="B143" s="29"/>
    </row>
    <row r="144" spans="2:4" ht="20.25" hidden="1" customHeight="1" x14ac:dyDescent="0.25">
      <c r="B144" s="29"/>
    </row>
    <row r="145" spans="2:2" ht="20.25" hidden="1" customHeight="1" x14ac:dyDescent="0.25">
      <c r="B145" s="29"/>
    </row>
    <row r="146" spans="2:2" ht="20.25" hidden="1" customHeight="1" x14ac:dyDescent="0.25">
      <c r="B146" s="29"/>
    </row>
    <row r="147" spans="2:2" ht="20.25" hidden="1" customHeight="1" x14ac:dyDescent="0.25">
      <c r="B147" s="29"/>
    </row>
    <row r="148" spans="2:2" ht="20.25" hidden="1" customHeight="1" x14ac:dyDescent="0.25">
      <c r="B148" s="24"/>
    </row>
    <row r="149" spans="2:2" ht="20.25" hidden="1" customHeight="1" x14ac:dyDescent="0.25">
      <c r="B149" s="24"/>
    </row>
    <row r="150" spans="2:2" ht="20.25" hidden="1" customHeight="1" x14ac:dyDescent="0.25">
      <c r="B150" s="24"/>
    </row>
    <row r="151" spans="2:2" ht="20.25" hidden="1" customHeight="1" x14ac:dyDescent="0.25">
      <c r="B151" s="24"/>
    </row>
    <row r="152" spans="2:2" ht="20.25" hidden="1" customHeight="1" x14ac:dyDescent="0.25">
      <c r="B152" s="29"/>
    </row>
    <row r="153" spans="2:2" ht="20.25" hidden="1" customHeight="1" x14ac:dyDescent="0.25">
      <c r="B153" s="36"/>
    </row>
    <row r="154" spans="2:2" ht="20.25" hidden="1" customHeight="1" x14ac:dyDescent="0.25">
      <c r="B154" s="36"/>
    </row>
    <row r="155" spans="2:2" ht="20.25" hidden="1" customHeight="1" x14ac:dyDescent="0.25">
      <c r="B155" s="39"/>
    </row>
    <row r="156" spans="2:2" ht="20.25" hidden="1" customHeight="1" x14ac:dyDescent="0.25">
      <c r="B156" s="39"/>
    </row>
    <row r="157" spans="2:2" ht="20.25" hidden="1" customHeight="1" x14ac:dyDescent="0.25">
      <c r="B157" s="29"/>
    </row>
    <row r="158" spans="2:2" ht="20.25" hidden="1" customHeight="1" x14ac:dyDescent="0.25">
      <c r="B158" s="29"/>
    </row>
    <row r="159" spans="2:2" ht="20.25" hidden="1" customHeight="1" x14ac:dyDescent="0.25">
      <c r="B159" s="29"/>
    </row>
    <row r="160" spans="2:2" ht="20.25" hidden="1" customHeight="1" x14ac:dyDescent="0.25">
      <c r="B160" s="29"/>
    </row>
    <row r="161" spans="4:4" ht="20.25" hidden="1" customHeight="1" x14ac:dyDescent="0.25">
      <c r="D161" s="38"/>
    </row>
    <row r="162" spans="4:4" ht="15" hidden="1" x14ac:dyDescent="0.25">
      <c r="D162" s="40"/>
    </row>
  </sheetData>
  <sheetProtection algorithmName="SHA-512" hashValue="KHypUajeMV0xj8x4MmO8bwkldOcj9SuJcrrtid9T107P2a4T5+aZtG1xoa6hnW3Tya2CedjT6Ve4OA7NQWh/nw==" saltValue="bHke9IKKGgDr9n5g8w4onQ==" spinCount="100000" sheet="1" objects="1" scenarios="1" selectLockedCells="1"/>
  <mergeCells count="49">
    <mergeCell ref="I34:K34"/>
    <mergeCell ref="D34:E34"/>
    <mergeCell ref="D35:E35"/>
    <mergeCell ref="I35:K35"/>
    <mergeCell ref="B18:E18"/>
    <mergeCell ref="F18:G18"/>
    <mergeCell ref="F19:G19"/>
    <mergeCell ref="B19:E19"/>
    <mergeCell ref="B28:K28"/>
    <mergeCell ref="I18:O19"/>
    <mergeCell ref="M24:O26"/>
    <mergeCell ref="I24:K24"/>
    <mergeCell ref="I25:K25"/>
    <mergeCell ref="I26:K26"/>
    <mergeCell ref="D33:E33"/>
    <mergeCell ref="I33:K33"/>
    <mergeCell ref="K2:L3"/>
    <mergeCell ref="D6:D7"/>
    <mergeCell ref="D8:D9"/>
    <mergeCell ref="E6:E7"/>
    <mergeCell ref="H6:H7"/>
    <mergeCell ref="E8:E9"/>
    <mergeCell ref="H8:H9"/>
    <mergeCell ref="I6:K7"/>
    <mergeCell ref="I8:K9"/>
    <mergeCell ref="L6:L7"/>
    <mergeCell ref="L8:L9"/>
    <mergeCell ref="F6:G7"/>
    <mergeCell ref="F8:G9"/>
    <mergeCell ref="O2:O3"/>
    <mergeCell ref="M6:M7"/>
    <mergeCell ref="M8:M9"/>
    <mergeCell ref="N6:N7"/>
    <mergeCell ref="N8:N9"/>
    <mergeCell ref="D24:E24"/>
    <mergeCell ref="D25:E25"/>
    <mergeCell ref="D26:E26"/>
    <mergeCell ref="B6:C7"/>
    <mergeCell ref="B8:C9"/>
    <mergeCell ref="B12:E12"/>
    <mergeCell ref="B13:E13"/>
    <mergeCell ref="B14:E14"/>
    <mergeCell ref="F12:G12"/>
    <mergeCell ref="F13:G13"/>
    <mergeCell ref="F14:G14"/>
    <mergeCell ref="B15:E15"/>
    <mergeCell ref="B16:E16"/>
    <mergeCell ref="F15:G15"/>
    <mergeCell ref="F16:G16"/>
  </mergeCells>
  <conditionalFormatting sqref="B28">
    <cfRule type="expression" dxfId="3" priority="3">
      <formula>$S$30=1</formula>
    </cfRule>
  </conditionalFormatting>
  <conditionalFormatting sqref="B33:E35">
    <cfRule type="expression" dxfId="2" priority="2">
      <formula>$S$30=1</formula>
    </cfRule>
  </conditionalFormatting>
  <conditionalFormatting sqref="B31:K35">
    <cfRule type="expression" dxfId="1" priority="4">
      <formula>$S$30=1</formula>
    </cfRule>
  </conditionalFormatting>
  <conditionalFormatting sqref="G33:K35">
    <cfRule type="expression" dxfId="0" priority="1">
      <formula>$S$30=1</formula>
    </cfRule>
  </conditionalFormatting>
  <dataValidations count="5">
    <dataValidation type="list" allowBlank="1" showInputMessage="1" showErrorMessage="1" sqref="F18:G18" xr:uid="{B602AFF3-7DA4-4108-AFC5-1C44E4449C46}">
      <formula1>"1,2"</formula1>
    </dataValidation>
    <dataValidation type="whole" allowBlank="1" showInputMessage="1" showErrorMessage="1" sqref="F12:G12" xr:uid="{4D659160-9A3A-4CCC-A08E-7438E1FFCE86}">
      <formula1>200</formula1>
      <formula2>1200</formula2>
    </dataValidation>
    <dataValidation type="whole" allowBlank="1" showInputMessage="1" showErrorMessage="1" sqref="F13:G13" xr:uid="{2D3B3E1F-25A0-4D6B-BB3B-E0D4E45271F4}">
      <formula1>280</formula1>
      <formula2>700</formula2>
    </dataValidation>
    <dataValidation type="whole" allowBlank="1" showInputMessage="1" showErrorMessage="1" sqref="F14:G14" xr:uid="{A46905C8-E146-405F-A613-46F6F8ADB00B}">
      <formula1>16</formula1>
      <formula2>22</formula2>
    </dataValidation>
    <dataValidation type="decimal" allowBlank="1" showInputMessage="1" showErrorMessage="1" sqref="F15:G15" xr:uid="{E1D9DF9C-E385-4C4C-9C42-70CECE8E79F0}">
      <formula1>0.01</formula1>
      <formula2>3</formula2>
    </dataValidation>
  </dataValidations>
  <hyperlinks>
    <hyperlink ref="R2:U3" location="Hlavní!A1" display="Hlavní!A1" xr:uid="{133AE106-42E7-4C01-9F83-32943437B0CA}"/>
    <hyperlink ref="O2:O3" location="Úvod!A1" display="Úvod!A1" xr:uid="{EE25FB89-F15D-485F-9917-BF5B3146320E}"/>
  </hyperlinks>
  <pageMargins left="0.7" right="0.7" top="0.78740157499999996" bottom="0.78740157499999996" header="0.3" footer="0.3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6" r:id="rId4" name="Option Button 6">
              <controlPr defaultSize="0" autoFill="0" autoLine="0" autoPict="0">
                <anchor moveWithCells="1">
                  <from>
                    <xdr:col>3</xdr:col>
                    <xdr:colOff>57150</xdr:colOff>
                    <xdr:row>5</xdr:row>
                    <xdr:rowOff>76200</xdr:rowOff>
                  </from>
                  <to>
                    <xdr:col>4</xdr:col>
                    <xdr:colOff>28575</xdr:colOff>
                    <xdr:row>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5" name="Option Button 7">
              <controlPr defaultSize="0" autoFill="0" autoLine="0" autoPict="0">
                <anchor moveWithCells="1">
                  <from>
                    <xdr:col>3</xdr:col>
                    <xdr:colOff>57150</xdr:colOff>
                    <xdr:row>7</xdr:row>
                    <xdr:rowOff>66675</xdr:rowOff>
                  </from>
                  <to>
                    <xdr:col>4</xdr:col>
                    <xdr:colOff>333375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6" name="Option Button 8">
              <controlPr defaultSize="0" autoFill="0" autoLine="0" autoPict="0">
                <anchor moveWithCells="1">
                  <from>
                    <xdr:col>7</xdr:col>
                    <xdr:colOff>200025</xdr:colOff>
                    <xdr:row>5</xdr:row>
                    <xdr:rowOff>85725</xdr:rowOff>
                  </from>
                  <to>
                    <xdr:col>7</xdr:col>
                    <xdr:colOff>485775</xdr:colOff>
                    <xdr:row>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7" name="Option Button 9">
              <controlPr defaultSize="0" autoFill="0" autoLine="0" autoPict="0">
                <anchor moveWithCells="1">
                  <from>
                    <xdr:col>7</xdr:col>
                    <xdr:colOff>200025</xdr:colOff>
                    <xdr:row>7</xdr:row>
                    <xdr:rowOff>85725</xdr:rowOff>
                  </from>
                  <to>
                    <xdr:col>7</xdr:col>
                    <xdr:colOff>466725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8" name="Option Button 14">
              <controlPr defaultSize="0" autoFill="0" autoLine="0" autoPict="0">
                <anchor moveWithCells="1">
                  <from>
                    <xdr:col>12</xdr:col>
                    <xdr:colOff>200025</xdr:colOff>
                    <xdr:row>5</xdr:row>
                    <xdr:rowOff>85725</xdr:rowOff>
                  </from>
                  <to>
                    <xdr:col>12</xdr:col>
                    <xdr:colOff>485775</xdr:colOff>
                    <xdr:row>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9" name="Option Button 15">
              <controlPr defaultSize="0" autoFill="0" autoLine="0" autoPict="0">
                <anchor moveWithCells="1">
                  <from>
                    <xdr:col>12</xdr:col>
                    <xdr:colOff>200025</xdr:colOff>
                    <xdr:row>7</xdr:row>
                    <xdr:rowOff>85725</xdr:rowOff>
                  </from>
                  <to>
                    <xdr:col>12</xdr:col>
                    <xdr:colOff>485775</xdr:colOff>
                    <xdr:row>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B9622-C0F9-4EC9-98BD-38435522CBC5}">
  <sheetPr codeName="List5"/>
  <dimension ref="A1:T51"/>
  <sheetViews>
    <sheetView workbookViewId="0">
      <selection activeCell="I42" sqref="I42"/>
    </sheetView>
  </sheetViews>
  <sheetFormatPr defaultRowHeight="15" x14ac:dyDescent="0.25"/>
  <cols>
    <col min="2" max="2" width="77.42578125" customWidth="1"/>
    <col min="3" max="3" width="5.7109375" bestFit="1" customWidth="1"/>
    <col min="5" max="5" width="12.28515625" customWidth="1"/>
    <col min="7" max="7" width="10.5703125" bestFit="1" customWidth="1"/>
    <col min="9" max="9" width="52.140625" bestFit="1" customWidth="1"/>
    <col min="18" max="18" width="53.5703125" bestFit="1" customWidth="1"/>
  </cols>
  <sheetData>
    <row r="1" spans="1:20" x14ac:dyDescent="0.25">
      <c r="G1" t="str">
        <f>'Calc 1'!$E$12</f>
        <v/>
      </c>
    </row>
    <row r="2" spans="1:20" x14ac:dyDescent="0.25">
      <c r="E2" t="s">
        <v>83</v>
      </c>
      <c r="F2" t="s">
        <v>84</v>
      </c>
      <c r="G2" s="44"/>
      <c r="H2" s="44" t="s">
        <v>37</v>
      </c>
      <c r="I2" s="44" t="s">
        <v>38</v>
      </c>
      <c r="J2" t="s">
        <v>82</v>
      </c>
      <c r="K2" t="s">
        <v>81</v>
      </c>
      <c r="N2" t="s">
        <v>83</v>
      </c>
      <c r="O2" t="s">
        <v>84</v>
      </c>
      <c r="P2" s="44"/>
      <c r="Q2" s="44" t="s">
        <v>37</v>
      </c>
      <c r="R2" s="44" t="s">
        <v>38</v>
      </c>
      <c r="S2" t="s">
        <v>82</v>
      </c>
      <c r="T2" t="s">
        <v>81</v>
      </c>
    </row>
    <row r="3" spans="1:20" x14ac:dyDescent="0.25">
      <c r="A3">
        <v>1</v>
      </c>
      <c r="B3" t="str">
        <f>překlady!C9&amp;" ("&amp;C3&amp;" kg/m3)"</f>
        <v>Dřevotříska (680 kg/m3)</v>
      </c>
      <c r="C3">
        <v>680</v>
      </c>
      <c r="D3" s="185" t="s">
        <v>107</v>
      </c>
      <c r="E3" s="53">
        <v>1</v>
      </c>
      <c r="F3" s="53">
        <v>50</v>
      </c>
      <c r="G3" s="53">
        <f>IF(AND(E3&lt;$G$1,F3&gt;=$G$1),1,0)</f>
        <v>0</v>
      </c>
      <c r="H3" s="54" t="s">
        <v>47</v>
      </c>
      <c r="I3" s="54" t="s">
        <v>48</v>
      </c>
      <c r="J3" s="53" t="str">
        <f>překlady!$C$21</f>
        <v>bílá</v>
      </c>
      <c r="K3" s="55" t="s">
        <v>87</v>
      </c>
      <c r="M3" s="185" t="s">
        <v>107</v>
      </c>
      <c r="N3" s="53"/>
      <c r="O3" s="53"/>
      <c r="P3" s="53"/>
      <c r="Q3" s="54"/>
      <c r="R3" s="54"/>
      <c r="S3" s="53"/>
      <c r="T3" s="55"/>
    </row>
    <row r="4" spans="1:20" x14ac:dyDescent="0.25">
      <c r="A4">
        <v>2</v>
      </c>
      <c r="B4" t="str">
        <f>"MDF"&amp;" ("&amp;C4&amp;" kg/m3)"</f>
        <v>MDF (760 kg/m3)</v>
      </c>
      <c r="C4">
        <v>760</v>
      </c>
      <c r="D4" s="186"/>
      <c r="E4" s="43">
        <v>50</v>
      </c>
      <c r="F4" s="43">
        <v>70</v>
      </c>
      <c r="G4" s="43">
        <f t="shared" ref="G4:G25" si="0">IF(AND(E4&lt;$G$1,F4&gt;=$G$1),1,0)</f>
        <v>0</v>
      </c>
      <c r="H4" s="44" t="s">
        <v>51</v>
      </c>
      <c r="I4" s="44" t="s">
        <v>52</v>
      </c>
      <c r="J4" s="43" t="str">
        <f>překlady!$C$21</f>
        <v>bílá</v>
      </c>
      <c r="K4" s="56" t="s">
        <v>108</v>
      </c>
      <c r="M4" s="186"/>
      <c r="N4" s="43">
        <v>1</v>
      </c>
      <c r="O4" s="43">
        <v>60</v>
      </c>
      <c r="P4" s="43">
        <f t="shared" ref="P4:P7" si="1">IF(AND(N4&lt;=$G$1,O4&gt;=$G$1),1,0)</f>
        <v>0</v>
      </c>
      <c r="Q4" s="44" t="s">
        <v>51</v>
      </c>
      <c r="R4" s="44" t="s">
        <v>52</v>
      </c>
      <c r="S4" s="43" t="str">
        <f>překlady!$C$21</f>
        <v>bílá</v>
      </c>
      <c r="T4" s="56" t="s">
        <v>108</v>
      </c>
    </row>
    <row r="5" spans="1:20" x14ac:dyDescent="0.25">
      <c r="A5">
        <v>3</v>
      </c>
      <c r="B5" t="str">
        <f>překlady!C35</f>
        <v>Široký alu rámeček s vloženým sklem</v>
      </c>
      <c r="C5">
        <v>1</v>
      </c>
      <c r="D5" s="186"/>
      <c r="E5" s="43">
        <v>70</v>
      </c>
      <c r="F5" s="43">
        <v>90</v>
      </c>
      <c r="G5" s="43">
        <f t="shared" si="0"/>
        <v>0</v>
      </c>
      <c r="H5" s="44" t="s">
        <v>55</v>
      </c>
      <c r="I5" s="44" t="s">
        <v>56</v>
      </c>
      <c r="J5" s="43" t="str">
        <f>překlady!$C$21</f>
        <v>bílá</v>
      </c>
      <c r="K5" s="56" t="s">
        <v>109</v>
      </c>
      <c r="M5" s="186"/>
      <c r="N5" s="43">
        <v>65</v>
      </c>
      <c r="O5" s="43">
        <v>75</v>
      </c>
      <c r="P5" s="43">
        <f t="shared" si="1"/>
        <v>0</v>
      </c>
      <c r="Q5" s="44" t="s">
        <v>55</v>
      </c>
      <c r="R5" s="44" t="s">
        <v>56</v>
      </c>
      <c r="S5" s="43" t="str">
        <f>překlady!$C$21</f>
        <v>bílá</v>
      </c>
      <c r="T5" s="56" t="s">
        <v>109</v>
      </c>
    </row>
    <row r="6" spans="1:20" x14ac:dyDescent="0.25">
      <c r="A6">
        <v>4</v>
      </c>
      <c r="B6" t="str">
        <f>překlady!C36</f>
        <v>Široký alu rámeček s nalepeným sklem</v>
      </c>
      <c r="C6">
        <v>2</v>
      </c>
      <c r="D6" s="186"/>
      <c r="E6" s="43">
        <v>90</v>
      </c>
      <c r="F6" s="43">
        <v>110</v>
      </c>
      <c r="G6" s="43">
        <f t="shared" si="0"/>
        <v>0</v>
      </c>
      <c r="H6" s="44" t="s">
        <v>39</v>
      </c>
      <c r="I6" s="44" t="s">
        <v>40</v>
      </c>
      <c r="J6" s="43" t="str">
        <f>překlady!$C$21</f>
        <v>bílá</v>
      </c>
      <c r="K6" s="56" t="s">
        <v>110</v>
      </c>
      <c r="M6" s="186"/>
      <c r="N6" s="43">
        <v>85</v>
      </c>
      <c r="O6" s="43">
        <v>95</v>
      </c>
      <c r="P6" s="43">
        <f t="shared" si="1"/>
        <v>0</v>
      </c>
      <c r="Q6" s="44" t="s">
        <v>39</v>
      </c>
      <c r="R6" s="44" t="s">
        <v>40</v>
      </c>
      <c r="S6" s="43" t="str">
        <f>překlady!$C$21</f>
        <v>bílá</v>
      </c>
      <c r="T6" s="56" t="s">
        <v>110</v>
      </c>
    </row>
    <row r="7" spans="1:20" x14ac:dyDescent="0.25">
      <c r="A7">
        <v>5</v>
      </c>
      <c r="B7" t="str">
        <f>překlady!C37</f>
        <v>Úzký alu rámeček s vloženým sklem</v>
      </c>
      <c r="D7" s="186"/>
      <c r="E7" s="43">
        <v>110</v>
      </c>
      <c r="F7" s="43">
        <v>125</v>
      </c>
      <c r="G7" s="43">
        <f t="shared" si="0"/>
        <v>0</v>
      </c>
      <c r="H7" s="44" t="s">
        <v>43</v>
      </c>
      <c r="I7" s="44" t="s">
        <v>44</v>
      </c>
      <c r="J7" s="43" t="str">
        <f>překlady!$C$21</f>
        <v>bílá</v>
      </c>
      <c r="K7" s="56" t="s">
        <v>111</v>
      </c>
      <c r="M7" s="186"/>
      <c r="N7" s="43">
        <v>105</v>
      </c>
      <c r="O7" s="43">
        <v>115</v>
      </c>
      <c r="P7" s="43">
        <f t="shared" si="1"/>
        <v>0</v>
      </c>
      <c r="Q7" s="44" t="s">
        <v>43</v>
      </c>
      <c r="R7" s="44" t="s">
        <v>44</v>
      </c>
      <c r="S7" s="43" t="str">
        <f>překlady!$C$21</f>
        <v>bílá</v>
      </c>
      <c r="T7" s="56" t="s">
        <v>111</v>
      </c>
    </row>
    <row r="8" spans="1:20" x14ac:dyDescent="0.25">
      <c r="A8">
        <v>6</v>
      </c>
      <c r="B8" t="str">
        <f>překlady!C38</f>
        <v>Úzký alu rámeček s nalepeným sklem</v>
      </c>
      <c r="D8" s="186"/>
      <c r="G8" s="43"/>
      <c r="K8" s="57"/>
      <c r="M8" s="186"/>
      <c r="P8" s="43"/>
      <c r="T8" s="57"/>
    </row>
    <row r="9" spans="1:20" x14ac:dyDescent="0.25">
      <c r="A9" s="44"/>
      <c r="B9" s="44"/>
      <c r="D9" s="186"/>
      <c r="E9" s="43">
        <v>1</v>
      </c>
      <c r="F9" s="43">
        <v>50</v>
      </c>
      <c r="G9" s="43">
        <f t="shared" si="0"/>
        <v>0</v>
      </c>
      <c r="H9" s="44" t="s">
        <v>49</v>
      </c>
      <c r="I9" s="44" t="s">
        <v>50</v>
      </c>
      <c r="J9" s="43" t="str">
        <f>překlady!$C$22</f>
        <v>šedá</v>
      </c>
      <c r="K9" s="56" t="s">
        <v>87</v>
      </c>
      <c r="M9" s="186"/>
      <c r="N9" s="43"/>
      <c r="O9" s="43"/>
      <c r="P9" s="43"/>
      <c r="Q9" s="44"/>
      <c r="R9" s="44"/>
      <c r="S9" s="43"/>
      <c r="T9" s="56"/>
    </row>
    <row r="10" spans="1:20" x14ac:dyDescent="0.25">
      <c r="A10" s="44"/>
      <c r="B10" s="44"/>
      <c r="C10" s="43"/>
      <c r="D10" s="186"/>
      <c r="E10" s="43">
        <v>50</v>
      </c>
      <c r="F10" s="43">
        <v>70</v>
      </c>
      <c r="G10" s="43">
        <f t="shared" si="0"/>
        <v>0</v>
      </c>
      <c r="H10" s="44" t="s">
        <v>53</v>
      </c>
      <c r="I10" s="44" t="s">
        <v>54</v>
      </c>
      <c r="J10" s="43" t="str">
        <f>překlady!$C$22</f>
        <v>šedá</v>
      </c>
      <c r="K10" s="56" t="s">
        <v>108</v>
      </c>
      <c r="M10" s="186"/>
      <c r="N10" s="43">
        <v>1</v>
      </c>
      <c r="O10" s="43">
        <v>60</v>
      </c>
      <c r="P10" s="43">
        <f t="shared" ref="P10:P13" si="2">IF(AND(N10&lt;=$G$1,O10&gt;=$G$1),1,0)</f>
        <v>0</v>
      </c>
      <c r="Q10" s="44" t="s">
        <v>53</v>
      </c>
      <c r="R10" s="44" t="s">
        <v>54</v>
      </c>
      <c r="S10" s="43" t="str">
        <f>překlady!$C$22</f>
        <v>šedá</v>
      </c>
      <c r="T10" s="56" t="s">
        <v>108</v>
      </c>
    </row>
    <row r="11" spans="1:20" x14ac:dyDescent="0.25">
      <c r="A11" s="44"/>
      <c r="B11" s="44"/>
      <c r="C11" s="43"/>
      <c r="D11" s="186"/>
      <c r="E11" s="43">
        <v>70</v>
      </c>
      <c r="F11" s="43">
        <v>90</v>
      </c>
      <c r="G11" s="43">
        <f t="shared" si="0"/>
        <v>0</v>
      </c>
      <c r="H11" s="44" t="s">
        <v>57</v>
      </c>
      <c r="I11" s="44" t="s">
        <v>58</v>
      </c>
      <c r="J11" s="43" t="str">
        <f>překlady!$C$22</f>
        <v>šedá</v>
      </c>
      <c r="K11" s="56" t="s">
        <v>109</v>
      </c>
      <c r="M11" s="186"/>
      <c r="N11" s="43">
        <v>65</v>
      </c>
      <c r="O11" s="43">
        <v>75</v>
      </c>
      <c r="P11" s="43">
        <f t="shared" si="2"/>
        <v>0</v>
      </c>
      <c r="Q11" s="44" t="s">
        <v>57</v>
      </c>
      <c r="R11" s="44" t="s">
        <v>58</v>
      </c>
      <c r="S11" s="43" t="str">
        <f>překlady!$C$22</f>
        <v>šedá</v>
      </c>
      <c r="T11" s="56" t="s">
        <v>109</v>
      </c>
    </row>
    <row r="12" spans="1:20" x14ac:dyDescent="0.25">
      <c r="A12" s="44"/>
      <c r="B12" s="44"/>
      <c r="C12" s="43"/>
      <c r="D12" s="186"/>
      <c r="E12" s="43">
        <v>90</v>
      </c>
      <c r="F12" s="43">
        <v>110</v>
      </c>
      <c r="G12" s="43">
        <f t="shared" si="0"/>
        <v>0</v>
      </c>
      <c r="H12" s="44" t="s">
        <v>41</v>
      </c>
      <c r="I12" s="44" t="s">
        <v>42</v>
      </c>
      <c r="J12" s="43" t="str">
        <f>překlady!$C$22</f>
        <v>šedá</v>
      </c>
      <c r="K12" s="56" t="s">
        <v>110</v>
      </c>
      <c r="M12" s="186"/>
      <c r="N12" s="43">
        <v>85</v>
      </c>
      <c r="O12" s="43">
        <v>95</v>
      </c>
      <c r="P12" s="43">
        <f t="shared" si="2"/>
        <v>0</v>
      </c>
      <c r="Q12" s="44" t="s">
        <v>41</v>
      </c>
      <c r="R12" s="44" t="s">
        <v>42</v>
      </c>
      <c r="S12" s="43" t="str">
        <f>překlady!$C$22</f>
        <v>šedá</v>
      </c>
      <c r="T12" s="56" t="s">
        <v>110</v>
      </c>
    </row>
    <row r="13" spans="1:20" x14ac:dyDescent="0.25">
      <c r="A13" s="44"/>
      <c r="B13" s="44"/>
      <c r="C13" s="43"/>
      <c r="D13" s="186"/>
      <c r="E13" s="43">
        <v>110</v>
      </c>
      <c r="F13" s="43">
        <v>125</v>
      </c>
      <c r="G13" s="43">
        <f t="shared" si="0"/>
        <v>0</v>
      </c>
      <c r="H13" s="44" t="s">
        <v>45</v>
      </c>
      <c r="I13" s="44" t="s">
        <v>46</v>
      </c>
      <c r="J13" s="43" t="str">
        <f>překlady!$C$22</f>
        <v>šedá</v>
      </c>
      <c r="K13" s="56" t="s">
        <v>111</v>
      </c>
      <c r="M13" s="186"/>
      <c r="N13" s="43">
        <v>105</v>
      </c>
      <c r="O13" s="43">
        <v>115</v>
      </c>
      <c r="P13" s="43">
        <f t="shared" si="2"/>
        <v>0</v>
      </c>
      <c r="Q13" s="44" t="s">
        <v>45</v>
      </c>
      <c r="R13" s="44" t="s">
        <v>46</v>
      </c>
      <c r="S13" s="43" t="str">
        <f>překlady!$C$22</f>
        <v>šedá</v>
      </c>
      <c r="T13" s="56" t="s">
        <v>111</v>
      </c>
    </row>
    <row r="14" spans="1:20" x14ac:dyDescent="0.25">
      <c r="A14" s="44"/>
      <c r="B14" s="44"/>
      <c r="C14" s="43"/>
      <c r="D14" s="186"/>
      <c r="G14" s="43"/>
      <c r="H14" s="44"/>
      <c r="I14" s="44"/>
      <c r="J14" s="43"/>
      <c r="K14" s="56"/>
      <c r="M14" s="186"/>
      <c r="P14" s="43"/>
      <c r="Q14" s="44"/>
      <c r="R14" s="44"/>
      <c r="S14" s="43"/>
      <c r="T14" s="56"/>
    </row>
    <row r="15" spans="1:20" x14ac:dyDescent="0.25">
      <c r="A15" s="44"/>
      <c r="B15" s="44"/>
      <c r="C15" s="43"/>
      <c r="D15" s="186"/>
      <c r="E15" s="43">
        <v>1</v>
      </c>
      <c r="F15" s="43">
        <v>50</v>
      </c>
      <c r="G15" s="43">
        <f t="shared" si="0"/>
        <v>0</v>
      </c>
      <c r="H15" t="str">
        <f>překlady!$C$32</f>
        <v>nelze</v>
      </c>
      <c r="K15" s="57"/>
      <c r="M15" s="186"/>
      <c r="N15" s="43"/>
      <c r="O15" s="43"/>
      <c r="P15" s="43"/>
      <c r="T15" s="57"/>
    </row>
    <row r="16" spans="1:20" x14ac:dyDescent="0.25">
      <c r="D16" s="186"/>
      <c r="E16" s="43">
        <v>50</v>
      </c>
      <c r="F16" s="43">
        <v>70</v>
      </c>
      <c r="G16" s="43">
        <f t="shared" si="0"/>
        <v>0</v>
      </c>
      <c r="H16" s="44" t="s">
        <v>67</v>
      </c>
      <c r="I16" s="44" t="s">
        <v>68</v>
      </c>
      <c r="J16" s="43" t="str">
        <f>překlady!$C$21</f>
        <v>bílá</v>
      </c>
      <c r="K16" s="56" t="s">
        <v>108</v>
      </c>
      <c r="M16" s="186"/>
      <c r="N16" s="43">
        <v>1</v>
      </c>
      <c r="O16" s="43">
        <v>60</v>
      </c>
      <c r="P16" s="43">
        <f t="shared" ref="P16:P19" si="3">IF(AND(N16&lt;=$G$1,O16&gt;=$G$1),1,0)</f>
        <v>0</v>
      </c>
      <c r="Q16" s="44" t="s">
        <v>67</v>
      </c>
      <c r="R16" s="44" t="s">
        <v>68</v>
      </c>
      <c r="S16" s="43" t="str">
        <f>překlady!$C$21</f>
        <v>bílá</v>
      </c>
      <c r="T16" s="56" t="s">
        <v>108</v>
      </c>
    </row>
    <row r="17" spans="1:20" x14ac:dyDescent="0.25">
      <c r="A17" s="44"/>
      <c r="B17" s="44"/>
      <c r="C17" s="43"/>
      <c r="D17" s="186"/>
      <c r="E17" s="43">
        <v>70</v>
      </c>
      <c r="F17" s="43">
        <v>90</v>
      </c>
      <c r="G17" s="43">
        <f t="shared" si="0"/>
        <v>0</v>
      </c>
      <c r="H17" s="44" t="s">
        <v>71</v>
      </c>
      <c r="I17" s="44" t="s">
        <v>72</v>
      </c>
      <c r="J17" s="43" t="str">
        <f>překlady!$C$21</f>
        <v>bílá</v>
      </c>
      <c r="K17" s="56" t="s">
        <v>109</v>
      </c>
      <c r="M17" s="186"/>
      <c r="N17" s="43">
        <v>65</v>
      </c>
      <c r="O17" s="43">
        <v>75</v>
      </c>
      <c r="P17" s="43">
        <f t="shared" si="3"/>
        <v>0</v>
      </c>
      <c r="Q17" s="44" t="s">
        <v>71</v>
      </c>
      <c r="R17" s="44" t="s">
        <v>72</v>
      </c>
      <c r="S17" s="43" t="str">
        <f>překlady!$C$21</f>
        <v>bílá</v>
      </c>
      <c r="T17" s="56" t="s">
        <v>109</v>
      </c>
    </row>
    <row r="18" spans="1:20" x14ac:dyDescent="0.25">
      <c r="A18" s="44"/>
      <c r="B18" s="44"/>
      <c r="C18" s="43"/>
      <c r="D18" s="186"/>
      <c r="E18" s="43">
        <v>90</v>
      </c>
      <c r="F18" s="43">
        <v>110</v>
      </c>
      <c r="G18" s="43">
        <f t="shared" si="0"/>
        <v>0</v>
      </c>
      <c r="H18" s="44" t="s">
        <v>59</v>
      </c>
      <c r="I18" s="44" t="s">
        <v>60</v>
      </c>
      <c r="J18" s="43" t="str">
        <f>překlady!$C$21</f>
        <v>bílá</v>
      </c>
      <c r="K18" s="56" t="s">
        <v>110</v>
      </c>
      <c r="M18" s="186"/>
      <c r="N18" s="43">
        <v>85</v>
      </c>
      <c r="O18" s="43">
        <v>95</v>
      </c>
      <c r="P18" s="43">
        <f t="shared" si="3"/>
        <v>0</v>
      </c>
      <c r="Q18" s="44" t="s">
        <v>59</v>
      </c>
      <c r="R18" s="44" t="s">
        <v>60</v>
      </c>
      <c r="S18" s="43" t="str">
        <f>překlady!$C$21</f>
        <v>bílá</v>
      </c>
      <c r="T18" s="56" t="s">
        <v>110</v>
      </c>
    </row>
    <row r="19" spans="1:20" x14ac:dyDescent="0.25">
      <c r="A19" s="44"/>
      <c r="B19" s="44"/>
      <c r="C19" s="43"/>
      <c r="D19" s="186"/>
      <c r="E19" s="43">
        <v>110</v>
      </c>
      <c r="F19" s="43">
        <v>125</v>
      </c>
      <c r="G19" s="43">
        <f t="shared" si="0"/>
        <v>0</v>
      </c>
      <c r="H19" s="44" t="s">
        <v>63</v>
      </c>
      <c r="I19" s="44" t="s">
        <v>64</v>
      </c>
      <c r="J19" s="43" t="str">
        <f>překlady!$C$21</f>
        <v>bílá</v>
      </c>
      <c r="K19" s="56" t="s">
        <v>111</v>
      </c>
      <c r="M19" s="186"/>
      <c r="N19" s="43">
        <v>105</v>
      </c>
      <c r="O19" s="43">
        <v>115</v>
      </c>
      <c r="P19" s="43">
        <f t="shared" si="3"/>
        <v>0</v>
      </c>
      <c r="Q19" s="44" t="s">
        <v>63</v>
      </c>
      <c r="R19" s="44" t="s">
        <v>64</v>
      </c>
      <c r="S19" s="43" t="str">
        <f>překlady!$C$21</f>
        <v>bílá</v>
      </c>
      <c r="T19" s="56" t="s">
        <v>111</v>
      </c>
    </row>
    <row r="20" spans="1:20" x14ac:dyDescent="0.25">
      <c r="A20" s="44"/>
      <c r="B20" s="44"/>
      <c r="C20" s="43"/>
      <c r="D20" s="186"/>
      <c r="G20" s="43"/>
      <c r="H20" s="44"/>
      <c r="I20" s="44"/>
      <c r="J20" s="43"/>
      <c r="K20" s="56"/>
      <c r="M20" s="186"/>
      <c r="P20" s="43"/>
      <c r="Q20" s="44"/>
      <c r="R20" s="44"/>
      <c r="S20" s="43"/>
      <c r="T20" s="56"/>
    </row>
    <row r="21" spans="1:20" x14ac:dyDescent="0.25">
      <c r="A21" s="44"/>
      <c r="B21" s="44"/>
      <c r="C21" s="43"/>
      <c r="D21" s="186"/>
      <c r="E21" s="43">
        <v>1</v>
      </c>
      <c r="F21" s="43">
        <v>50</v>
      </c>
      <c r="G21" s="43">
        <f t="shared" si="0"/>
        <v>0</v>
      </c>
      <c r="H21" t="str">
        <f>překlady!$C$32</f>
        <v>nelze</v>
      </c>
      <c r="K21" s="57"/>
      <c r="M21" s="186"/>
      <c r="N21" s="43"/>
      <c r="O21" s="43"/>
      <c r="P21" s="43"/>
      <c r="T21" s="57"/>
    </row>
    <row r="22" spans="1:20" x14ac:dyDescent="0.25">
      <c r="A22" s="44"/>
      <c r="B22" s="44"/>
      <c r="C22" s="43"/>
      <c r="D22" s="186"/>
      <c r="E22" s="43">
        <v>50</v>
      </c>
      <c r="F22" s="43">
        <v>70</v>
      </c>
      <c r="G22" s="43">
        <f t="shared" si="0"/>
        <v>0</v>
      </c>
      <c r="H22" s="44" t="s">
        <v>69</v>
      </c>
      <c r="I22" s="44" t="s">
        <v>70</v>
      </c>
      <c r="J22" s="43" t="str">
        <f>překlady!$C$22</f>
        <v>šedá</v>
      </c>
      <c r="K22" s="56" t="s">
        <v>108</v>
      </c>
      <c r="M22" s="186"/>
      <c r="N22" s="43">
        <v>1</v>
      </c>
      <c r="O22" s="43">
        <v>60</v>
      </c>
      <c r="P22" s="43">
        <f t="shared" ref="P22:P25" si="4">IF(AND(N22&lt;=$G$1,O22&gt;=$G$1),1,0)</f>
        <v>0</v>
      </c>
      <c r="Q22" s="44" t="s">
        <v>69</v>
      </c>
      <c r="R22" s="44" t="s">
        <v>70</v>
      </c>
      <c r="S22" s="43" t="str">
        <f>překlady!$C$22</f>
        <v>šedá</v>
      </c>
      <c r="T22" s="56" t="s">
        <v>108</v>
      </c>
    </row>
    <row r="23" spans="1:20" x14ac:dyDescent="0.25">
      <c r="D23" s="186"/>
      <c r="E23" s="43">
        <v>70</v>
      </c>
      <c r="F23" s="43">
        <v>90</v>
      </c>
      <c r="G23" s="43">
        <f t="shared" si="0"/>
        <v>0</v>
      </c>
      <c r="H23" s="44" t="s">
        <v>73</v>
      </c>
      <c r="I23" s="44" t="s">
        <v>74</v>
      </c>
      <c r="J23" s="43" t="str">
        <f>překlady!$C$22</f>
        <v>šedá</v>
      </c>
      <c r="K23" s="56" t="s">
        <v>109</v>
      </c>
      <c r="M23" s="186"/>
      <c r="N23" s="43">
        <v>65</v>
      </c>
      <c r="O23" s="43">
        <v>75</v>
      </c>
      <c r="P23" s="43">
        <f t="shared" si="4"/>
        <v>0</v>
      </c>
      <c r="Q23" s="44" t="s">
        <v>73</v>
      </c>
      <c r="R23" s="44" t="s">
        <v>74</v>
      </c>
      <c r="S23" s="43" t="str">
        <f>překlady!$C$22</f>
        <v>šedá</v>
      </c>
      <c r="T23" s="56" t="s">
        <v>109</v>
      </c>
    </row>
    <row r="24" spans="1:20" x14ac:dyDescent="0.25">
      <c r="A24" s="44"/>
      <c r="B24" s="44"/>
      <c r="C24" s="43"/>
      <c r="D24" s="186"/>
      <c r="E24" s="43">
        <v>90</v>
      </c>
      <c r="F24" s="43">
        <v>110</v>
      </c>
      <c r="G24" s="43">
        <f t="shared" si="0"/>
        <v>0</v>
      </c>
      <c r="H24" s="44" t="s">
        <v>61</v>
      </c>
      <c r="I24" s="44" t="s">
        <v>62</v>
      </c>
      <c r="J24" s="43" t="str">
        <f>překlady!$C$22</f>
        <v>šedá</v>
      </c>
      <c r="K24" s="56" t="s">
        <v>110</v>
      </c>
      <c r="M24" s="186"/>
      <c r="N24" s="43">
        <v>85</v>
      </c>
      <c r="O24" s="43">
        <v>95</v>
      </c>
      <c r="P24" s="43">
        <f t="shared" si="4"/>
        <v>0</v>
      </c>
      <c r="Q24" s="44" t="s">
        <v>61</v>
      </c>
      <c r="R24" s="44" t="s">
        <v>62</v>
      </c>
      <c r="S24" s="43" t="str">
        <f>překlady!$C$22</f>
        <v>šedá</v>
      </c>
      <c r="T24" s="56" t="s">
        <v>110</v>
      </c>
    </row>
    <row r="25" spans="1:20" x14ac:dyDescent="0.25">
      <c r="A25" s="44"/>
      <c r="B25" s="44"/>
      <c r="C25" s="43"/>
      <c r="D25" s="187"/>
      <c r="E25" s="58">
        <v>110</v>
      </c>
      <c r="F25" s="58">
        <v>125</v>
      </c>
      <c r="G25" s="58">
        <f t="shared" si="0"/>
        <v>0</v>
      </c>
      <c r="H25" s="59" t="s">
        <v>65</v>
      </c>
      <c r="I25" s="59" t="s">
        <v>66</v>
      </c>
      <c r="J25" s="58" t="str">
        <f>překlady!$C$22</f>
        <v>šedá</v>
      </c>
      <c r="K25" s="60" t="s">
        <v>111</v>
      </c>
      <c r="M25" s="187"/>
      <c r="N25" s="58">
        <v>105</v>
      </c>
      <c r="O25" s="58">
        <v>115</v>
      </c>
      <c r="P25" s="58">
        <f t="shared" si="4"/>
        <v>0</v>
      </c>
      <c r="Q25" s="59" t="s">
        <v>65</v>
      </c>
      <c r="R25" s="59" t="s">
        <v>66</v>
      </c>
      <c r="S25" s="58" t="str">
        <f>překlady!$C$22</f>
        <v>šedá</v>
      </c>
      <c r="T25" s="60" t="s">
        <v>111</v>
      </c>
    </row>
    <row r="26" spans="1:20" x14ac:dyDescent="0.25">
      <c r="A26" s="44"/>
      <c r="B26" s="44"/>
      <c r="C26" s="43"/>
      <c r="D26" s="44"/>
    </row>
    <row r="27" spans="1:20" x14ac:dyDescent="0.25">
      <c r="A27" s="44"/>
      <c r="B27" s="44"/>
      <c r="C27" s="43"/>
      <c r="D27" s="44"/>
      <c r="G27" t="str">
        <f>'Calc 2'!$F$19</f>
        <v/>
      </c>
      <c r="M27" s="44"/>
    </row>
    <row r="28" spans="1:20" x14ac:dyDescent="0.25">
      <c r="D28" s="182" t="s">
        <v>106</v>
      </c>
      <c r="E28" s="61" t="s">
        <v>83</v>
      </c>
      <c r="F28" s="61" t="s">
        <v>84</v>
      </c>
      <c r="G28" s="54"/>
      <c r="H28" s="54" t="s">
        <v>37</v>
      </c>
      <c r="I28" s="54" t="s">
        <v>38</v>
      </c>
      <c r="J28" s="61" t="s">
        <v>82</v>
      </c>
      <c r="K28" s="62" t="s">
        <v>81</v>
      </c>
      <c r="M28" s="182" t="s">
        <v>106</v>
      </c>
      <c r="N28" s="61" t="s">
        <v>83</v>
      </c>
      <c r="O28" s="61" t="s">
        <v>84</v>
      </c>
      <c r="P28" s="54"/>
      <c r="Q28" s="54" t="s">
        <v>37</v>
      </c>
      <c r="R28" s="54" t="s">
        <v>38</v>
      </c>
      <c r="S28" s="61" t="s">
        <v>82</v>
      </c>
      <c r="T28" s="62" t="s">
        <v>81</v>
      </c>
    </row>
    <row r="29" spans="1:20" x14ac:dyDescent="0.25">
      <c r="A29" s="44"/>
      <c r="B29" s="44"/>
      <c r="C29" s="43"/>
      <c r="D29" s="183"/>
      <c r="E29" s="43">
        <v>1</v>
      </c>
      <c r="F29" s="43">
        <v>50</v>
      </c>
      <c r="G29" s="43">
        <f>IF(AND(E29&lt;$G$27,F29&gt;=$G$27),1,0)</f>
        <v>0</v>
      </c>
      <c r="H29" s="44" t="s">
        <v>47</v>
      </c>
      <c r="I29" s="44" t="s">
        <v>48</v>
      </c>
      <c r="J29" s="43" t="str">
        <f>překlady!$C$21</f>
        <v>bílá</v>
      </c>
      <c r="K29" s="56" t="s">
        <v>87</v>
      </c>
      <c r="M29" s="183"/>
      <c r="N29" s="43"/>
      <c r="O29" s="43"/>
      <c r="P29" s="43"/>
      <c r="Q29" s="44"/>
      <c r="R29" s="44"/>
      <c r="S29" s="43"/>
      <c r="T29" s="56"/>
    </row>
    <row r="30" spans="1:20" x14ac:dyDescent="0.25">
      <c r="A30" s="44"/>
      <c r="B30" s="44"/>
      <c r="C30" s="43"/>
      <c r="D30" s="183"/>
      <c r="E30" s="43">
        <v>50</v>
      </c>
      <c r="F30" s="43">
        <v>70</v>
      </c>
      <c r="G30" s="43">
        <f t="shared" ref="G30:G51" si="5">IF(AND(E30&lt;$G$27,F30&gt;=$G$27),1,0)</f>
        <v>0</v>
      </c>
      <c r="H30" s="44" t="s">
        <v>51</v>
      </c>
      <c r="I30" s="44" t="s">
        <v>52</v>
      </c>
      <c r="J30" s="43" t="str">
        <f>překlady!$C$21</f>
        <v>bílá</v>
      </c>
      <c r="K30" s="56" t="s">
        <v>108</v>
      </c>
      <c r="M30" s="183"/>
      <c r="N30" s="43">
        <v>1</v>
      </c>
      <c r="O30" s="43">
        <v>60</v>
      </c>
      <c r="P30" s="43">
        <f t="shared" ref="P30:P33" si="6">IF(AND(N30&lt;=$G$27,O30&gt;=$G$27),1,0)</f>
        <v>0</v>
      </c>
      <c r="Q30" s="44" t="s">
        <v>51</v>
      </c>
      <c r="R30" s="44" t="s">
        <v>52</v>
      </c>
      <c r="S30" s="43" t="str">
        <f>překlady!$C$21</f>
        <v>bílá</v>
      </c>
      <c r="T30" s="56" t="s">
        <v>108</v>
      </c>
    </row>
    <row r="31" spans="1:20" x14ac:dyDescent="0.25">
      <c r="A31" s="44"/>
      <c r="B31" s="44"/>
      <c r="C31" s="43"/>
      <c r="D31" s="183"/>
      <c r="E31" s="43">
        <v>70</v>
      </c>
      <c r="F31" s="43">
        <v>90</v>
      </c>
      <c r="G31" s="43">
        <f t="shared" si="5"/>
        <v>0</v>
      </c>
      <c r="H31" s="44" t="s">
        <v>55</v>
      </c>
      <c r="I31" s="44" t="s">
        <v>56</v>
      </c>
      <c r="J31" s="43" t="str">
        <f>překlady!$C$21</f>
        <v>bílá</v>
      </c>
      <c r="K31" s="56" t="s">
        <v>109</v>
      </c>
      <c r="M31" s="183"/>
      <c r="N31" s="43">
        <v>65</v>
      </c>
      <c r="O31" s="43">
        <v>75</v>
      </c>
      <c r="P31" s="43">
        <f t="shared" si="6"/>
        <v>0</v>
      </c>
      <c r="Q31" s="44" t="s">
        <v>55</v>
      </c>
      <c r="R31" s="44" t="s">
        <v>56</v>
      </c>
      <c r="S31" s="43" t="str">
        <f>překlady!$C$21</f>
        <v>bílá</v>
      </c>
      <c r="T31" s="56" t="s">
        <v>109</v>
      </c>
    </row>
    <row r="32" spans="1:20" x14ac:dyDescent="0.25">
      <c r="A32" s="44"/>
      <c r="B32" s="44"/>
      <c r="C32" s="43"/>
      <c r="D32" s="183"/>
      <c r="E32" s="43">
        <v>90</v>
      </c>
      <c r="F32" s="43">
        <v>110</v>
      </c>
      <c r="G32" s="43">
        <f t="shared" si="5"/>
        <v>0</v>
      </c>
      <c r="H32" s="44" t="s">
        <v>39</v>
      </c>
      <c r="I32" s="44" t="s">
        <v>40</v>
      </c>
      <c r="J32" s="43" t="str">
        <f>překlady!$C$21</f>
        <v>bílá</v>
      </c>
      <c r="K32" s="56" t="s">
        <v>110</v>
      </c>
      <c r="M32" s="183"/>
      <c r="N32" s="43">
        <v>85</v>
      </c>
      <c r="O32" s="43">
        <v>95</v>
      </c>
      <c r="P32" s="43">
        <f t="shared" si="6"/>
        <v>0</v>
      </c>
      <c r="Q32" s="44" t="s">
        <v>39</v>
      </c>
      <c r="R32" s="44" t="s">
        <v>40</v>
      </c>
      <c r="S32" s="43" t="str">
        <f>překlady!$C$21</f>
        <v>bílá</v>
      </c>
      <c r="T32" s="56" t="s">
        <v>110</v>
      </c>
    </row>
    <row r="33" spans="4:20" x14ac:dyDescent="0.25">
      <c r="D33" s="183"/>
      <c r="E33" s="43">
        <v>110</v>
      </c>
      <c r="F33" s="43">
        <v>125</v>
      </c>
      <c r="G33" s="43">
        <f t="shared" si="5"/>
        <v>0</v>
      </c>
      <c r="H33" s="44" t="s">
        <v>43</v>
      </c>
      <c r="I33" s="44" t="s">
        <v>44</v>
      </c>
      <c r="J33" s="43" t="str">
        <f>překlady!$C$21</f>
        <v>bílá</v>
      </c>
      <c r="K33" s="56" t="s">
        <v>111</v>
      </c>
      <c r="M33" s="183"/>
      <c r="N33" s="43">
        <v>105</v>
      </c>
      <c r="O33" s="43">
        <v>115</v>
      </c>
      <c r="P33" s="43">
        <f t="shared" si="6"/>
        <v>0</v>
      </c>
      <c r="Q33" s="44" t="s">
        <v>43</v>
      </c>
      <c r="R33" s="44" t="s">
        <v>44</v>
      </c>
      <c r="S33" s="43" t="str">
        <f>překlady!$C$21</f>
        <v>bílá</v>
      </c>
      <c r="T33" s="56" t="s">
        <v>111</v>
      </c>
    </row>
    <row r="34" spans="4:20" x14ac:dyDescent="0.25">
      <c r="D34" s="183"/>
      <c r="G34" s="43"/>
      <c r="K34" s="57"/>
      <c r="M34" s="183"/>
      <c r="P34" s="43"/>
      <c r="T34" s="57"/>
    </row>
    <row r="35" spans="4:20" x14ac:dyDescent="0.25">
      <c r="D35" s="183"/>
      <c r="E35" s="43">
        <v>1</v>
      </c>
      <c r="F35" s="43">
        <v>50</v>
      </c>
      <c r="G35" s="43">
        <f t="shared" si="5"/>
        <v>0</v>
      </c>
      <c r="H35" s="44" t="s">
        <v>49</v>
      </c>
      <c r="I35" s="44" t="s">
        <v>50</v>
      </c>
      <c r="J35" s="43" t="str">
        <f>překlady!$C$22</f>
        <v>šedá</v>
      </c>
      <c r="K35" s="56" t="s">
        <v>87</v>
      </c>
      <c r="M35" s="183"/>
      <c r="N35" s="43"/>
      <c r="O35" s="43"/>
      <c r="P35" s="43"/>
      <c r="Q35" s="44"/>
      <c r="R35" s="44"/>
      <c r="S35" s="43"/>
      <c r="T35" s="56"/>
    </row>
    <row r="36" spans="4:20" x14ac:dyDescent="0.25">
      <c r="D36" s="183"/>
      <c r="E36" s="43">
        <v>50</v>
      </c>
      <c r="F36" s="43">
        <v>70</v>
      </c>
      <c r="G36" s="43">
        <f t="shared" si="5"/>
        <v>0</v>
      </c>
      <c r="H36" s="44" t="s">
        <v>53</v>
      </c>
      <c r="I36" s="44" t="s">
        <v>54</v>
      </c>
      <c r="J36" s="43" t="str">
        <f>překlady!$C$22</f>
        <v>šedá</v>
      </c>
      <c r="K36" s="56" t="s">
        <v>108</v>
      </c>
      <c r="M36" s="183"/>
      <c r="N36" s="43">
        <v>1</v>
      </c>
      <c r="O36" s="43">
        <v>60</v>
      </c>
      <c r="P36" s="43">
        <f t="shared" ref="P36:P39" si="7">IF(AND(N36&lt;=$G$27,O36&gt;=$G$27),1,0)</f>
        <v>0</v>
      </c>
      <c r="Q36" s="44" t="s">
        <v>53</v>
      </c>
      <c r="R36" s="44" t="s">
        <v>54</v>
      </c>
      <c r="S36" s="43" t="str">
        <f>překlady!$C$22</f>
        <v>šedá</v>
      </c>
      <c r="T36" s="56" t="s">
        <v>108</v>
      </c>
    </row>
    <row r="37" spans="4:20" x14ac:dyDescent="0.25">
      <c r="D37" s="183"/>
      <c r="E37" s="43">
        <v>70</v>
      </c>
      <c r="F37" s="43">
        <v>90</v>
      </c>
      <c r="G37" s="43">
        <f t="shared" si="5"/>
        <v>0</v>
      </c>
      <c r="H37" s="44" t="s">
        <v>57</v>
      </c>
      <c r="I37" s="44" t="s">
        <v>58</v>
      </c>
      <c r="J37" s="43" t="str">
        <f>překlady!$C$22</f>
        <v>šedá</v>
      </c>
      <c r="K37" s="56" t="s">
        <v>109</v>
      </c>
      <c r="M37" s="183"/>
      <c r="N37" s="43">
        <v>65</v>
      </c>
      <c r="O37" s="43">
        <v>75</v>
      </c>
      <c r="P37" s="43">
        <f t="shared" si="7"/>
        <v>0</v>
      </c>
      <c r="Q37" s="44" t="s">
        <v>57</v>
      </c>
      <c r="R37" s="44" t="s">
        <v>58</v>
      </c>
      <c r="S37" s="43" t="str">
        <f>překlady!$C$22</f>
        <v>šedá</v>
      </c>
      <c r="T37" s="56" t="s">
        <v>109</v>
      </c>
    </row>
    <row r="38" spans="4:20" x14ac:dyDescent="0.25">
      <c r="D38" s="183"/>
      <c r="E38" s="43">
        <v>90</v>
      </c>
      <c r="F38" s="43">
        <v>110</v>
      </c>
      <c r="G38" s="43">
        <f t="shared" si="5"/>
        <v>0</v>
      </c>
      <c r="H38" s="44" t="s">
        <v>41</v>
      </c>
      <c r="I38" s="44" t="s">
        <v>42</v>
      </c>
      <c r="J38" s="43" t="str">
        <f>překlady!$C$22</f>
        <v>šedá</v>
      </c>
      <c r="K38" s="56" t="s">
        <v>110</v>
      </c>
      <c r="M38" s="183"/>
      <c r="N38" s="43">
        <v>85</v>
      </c>
      <c r="O38" s="43">
        <v>95</v>
      </c>
      <c r="P38" s="43">
        <f t="shared" si="7"/>
        <v>0</v>
      </c>
      <c r="Q38" s="44" t="s">
        <v>41</v>
      </c>
      <c r="R38" s="44" t="s">
        <v>42</v>
      </c>
      <c r="S38" s="43" t="str">
        <f>překlady!$C$22</f>
        <v>šedá</v>
      </c>
      <c r="T38" s="56" t="s">
        <v>110</v>
      </c>
    </row>
    <row r="39" spans="4:20" x14ac:dyDescent="0.25">
      <c r="D39" s="183"/>
      <c r="E39" s="43">
        <v>110</v>
      </c>
      <c r="F39" s="43">
        <v>125</v>
      </c>
      <c r="G39" s="43">
        <f t="shared" si="5"/>
        <v>0</v>
      </c>
      <c r="H39" s="44" t="s">
        <v>45</v>
      </c>
      <c r="I39" s="44" t="s">
        <v>46</v>
      </c>
      <c r="J39" s="43" t="str">
        <f>překlady!$C$22</f>
        <v>šedá</v>
      </c>
      <c r="K39" s="56" t="s">
        <v>111</v>
      </c>
      <c r="M39" s="183"/>
      <c r="N39" s="43">
        <v>105</v>
      </c>
      <c r="O39" s="43">
        <v>115</v>
      </c>
      <c r="P39" s="43">
        <f t="shared" si="7"/>
        <v>0</v>
      </c>
      <c r="Q39" s="44" t="s">
        <v>45</v>
      </c>
      <c r="R39" s="44" t="s">
        <v>46</v>
      </c>
      <c r="S39" s="43" t="str">
        <f>překlady!$C$22</f>
        <v>šedá</v>
      </c>
      <c r="T39" s="56" t="s">
        <v>111</v>
      </c>
    </row>
    <row r="40" spans="4:20" x14ac:dyDescent="0.25">
      <c r="D40" s="183"/>
      <c r="G40" s="43"/>
      <c r="K40" s="57"/>
      <c r="M40" s="183"/>
      <c r="P40" s="43"/>
      <c r="T40" s="57"/>
    </row>
    <row r="41" spans="4:20" x14ac:dyDescent="0.25">
      <c r="D41" s="183"/>
      <c r="E41" s="43">
        <v>1</v>
      </c>
      <c r="F41" s="43">
        <v>50</v>
      </c>
      <c r="G41" s="43">
        <f t="shared" si="5"/>
        <v>0</v>
      </c>
      <c r="H41" t="str">
        <f>překlady!$C$32</f>
        <v>nelze</v>
      </c>
      <c r="K41" s="57"/>
      <c r="M41" s="183"/>
      <c r="N41" s="43"/>
      <c r="O41" s="43"/>
      <c r="P41" s="43"/>
      <c r="T41" s="57"/>
    </row>
    <row r="42" spans="4:20" x14ac:dyDescent="0.25">
      <c r="D42" s="183"/>
      <c r="E42" s="43">
        <v>50</v>
      </c>
      <c r="F42" s="43">
        <v>70</v>
      </c>
      <c r="G42" s="43">
        <f t="shared" si="5"/>
        <v>0</v>
      </c>
      <c r="H42" s="44" t="s">
        <v>67</v>
      </c>
      <c r="I42" s="44" t="s">
        <v>68</v>
      </c>
      <c r="J42" s="43" t="str">
        <f>překlady!$C$21</f>
        <v>bílá</v>
      </c>
      <c r="K42" s="56" t="s">
        <v>108</v>
      </c>
      <c r="M42" s="183"/>
      <c r="N42" s="43">
        <v>1</v>
      </c>
      <c r="O42" s="43">
        <v>60</v>
      </c>
      <c r="P42" s="43">
        <f t="shared" ref="P42:P45" si="8">IF(AND(N42&lt;=$G$27,O42&gt;=$G$27),1,0)</f>
        <v>0</v>
      </c>
      <c r="Q42" s="44" t="s">
        <v>67</v>
      </c>
      <c r="R42" s="44" t="s">
        <v>68</v>
      </c>
      <c r="S42" s="43" t="str">
        <f>překlady!$C$21</f>
        <v>bílá</v>
      </c>
      <c r="T42" s="56" t="s">
        <v>108</v>
      </c>
    </row>
    <row r="43" spans="4:20" x14ac:dyDescent="0.25">
      <c r="D43" s="183"/>
      <c r="E43" s="43">
        <v>70</v>
      </c>
      <c r="F43" s="43">
        <v>90</v>
      </c>
      <c r="G43" s="43">
        <f t="shared" si="5"/>
        <v>0</v>
      </c>
      <c r="H43" s="44" t="s">
        <v>71</v>
      </c>
      <c r="I43" s="44" t="s">
        <v>72</v>
      </c>
      <c r="J43" s="43" t="str">
        <f>překlady!$C$21</f>
        <v>bílá</v>
      </c>
      <c r="K43" s="56" t="s">
        <v>109</v>
      </c>
      <c r="M43" s="183"/>
      <c r="N43" s="43">
        <v>65</v>
      </c>
      <c r="O43" s="43">
        <v>75</v>
      </c>
      <c r="P43" s="43">
        <f t="shared" si="8"/>
        <v>0</v>
      </c>
      <c r="Q43" s="44" t="s">
        <v>71</v>
      </c>
      <c r="R43" s="44" t="s">
        <v>72</v>
      </c>
      <c r="S43" s="43" t="str">
        <f>překlady!$C$21</f>
        <v>bílá</v>
      </c>
      <c r="T43" s="56" t="s">
        <v>109</v>
      </c>
    </row>
    <row r="44" spans="4:20" x14ac:dyDescent="0.25">
      <c r="D44" s="183"/>
      <c r="E44" s="43">
        <v>90</v>
      </c>
      <c r="F44" s="43">
        <v>110</v>
      </c>
      <c r="G44" s="43">
        <f t="shared" si="5"/>
        <v>0</v>
      </c>
      <c r="H44" s="44" t="s">
        <v>59</v>
      </c>
      <c r="I44" s="44" t="s">
        <v>60</v>
      </c>
      <c r="J44" s="43" t="str">
        <f>překlady!$C$21</f>
        <v>bílá</v>
      </c>
      <c r="K44" s="56" t="s">
        <v>110</v>
      </c>
      <c r="M44" s="183"/>
      <c r="N44" s="43">
        <v>85</v>
      </c>
      <c r="O44" s="43">
        <v>95</v>
      </c>
      <c r="P44" s="43">
        <f t="shared" si="8"/>
        <v>0</v>
      </c>
      <c r="Q44" s="44" t="s">
        <v>59</v>
      </c>
      <c r="R44" s="44" t="s">
        <v>60</v>
      </c>
      <c r="S44" s="43" t="str">
        <f>překlady!$C$21</f>
        <v>bílá</v>
      </c>
      <c r="T44" s="56" t="s">
        <v>110</v>
      </c>
    </row>
    <row r="45" spans="4:20" x14ac:dyDescent="0.25">
      <c r="D45" s="183"/>
      <c r="E45" s="43">
        <v>110</v>
      </c>
      <c r="F45" s="43">
        <v>125</v>
      </c>
      <c r="G45" s="43">
        <f t="shared" si="5"/>
        <v>0</v>
      </c>
      <c r="H45" s="44" t="s">
        <v>63</v>
      </c>
      <c r="I45" s="44" t="s">
        <v>64</v>
      </c>
      <c r="J45" s="43" t="str">
        <f>překlady!$C$21</f>
        <v>bílá</v>
      </c>
      <c r="K45" s="56" t="s">
        <v>111</v>
      </c>
      <c r="M45" s="183"/>
      <c r="N45" s="43">
        <v>105</v>
      </c>
      <c r="O45" s="43">
        <v>115</v>
      </c>
      <c r="P45" s="43">
        <f t="shared" si="8"/>
        <v>0</v>
      </c>
      <c r="Q45" s="44" t="s">
        <v>63</v>
      </c>
      <c r="R45" s="44" t="s">
        <v>64</v>
      </c>
      <c r="S45" s="43" t="str">
        <f>překlady!$C$21</f>
        <v>bílá</v>
      </c>
      <c r="T45" s="56" t="s">
        <v>111</v>
      </c>
    </row>
    <row r="46" spans="4:20" x14ac:dyDescent="0.25">
      <c r="D46" s="183"/>
      <c r="G46" s="43"/>
      <c r="K46" s="57"/>
      <c r="M46" s="183"/>
      <c r="P46" s="43"/>
      <c r="T46" s="57"/>
    </row>
    <row r="47" spans="4:20" x14ac:dyDescent="0.25">
      <c r="D47" s="183"/>
      <c r="E47" s="43">
        <v>1</v>
      </c>
      <c r="F47" s="43">
        <v>50</v>
      </c>
      <c r="G47" s="43">
        <f t="shared" si="5"/>
        <v>0</v>
      </c>
      <c r="H47" t="str">
        <f>překlady!$C$32</f>
        <v>nelze</v>
      </c>
      <c r="K47" s="57"/>
      <c r="M47" s="183"/>
      <c r="N47" s="43"/>
      <c r="O47" s="43"/>
      <c r="P47" s="43"/>
      <c r="T47" s="57"/>
    </row>
    <row r="48" spans="4:20" x14ac:dyDescent="0.25">
      <c r="D48" s="183"/>
      <c r="E48" s="43">
        <v>50</v>
      </c>
      <c r="F48" s="43">
        <v>70</v>
      </c>
      <c r="G48" s="43">
        <f t="shared" si="5"/>
        <v>0</v>
      </c>
      <c r="H48" s="44" t="s">
        <v>69</v>
      </c>
      <c r="I48" s="44" t="s">
        <v>70</v>
      </c>
      <c r="J48" s="43" t="str">
        <f>překlady!$C$22</f>
        <v>šedá</v>
      </c>
      <c r="K48" s="56" t="s">
        <v>108</v>
      </c>
      <c r="M48" s="183"/>
      <c r="N48" s="43">
        <v>1</v>
      </c>
      <c r="O48" s="43">
        <v>60</v>
      </c>
      <c r="P48" s="43">
        <f t="shared" ref="P48:P51" si="9">IF(AND(N48&lt;=$G$27,O48&gt;=$G$27),1,0)</f>
        <v>0</v>
      </c>
      <c r="Q48" s="44" t="s">
        <v>69</v>
      </c>
      <c r="R48" s="44" t="s">
        <v>70</v>
      </c>
      <c r="S48" s="43" t="str">
        <f>překlady!$C$22</f>
        <v>šedá</v>
      </c>
      <c r="T48" s="56" t="s">
        <v>108</v>
      </c>
    </row>
    <row r="49" spans="4:20" x14ac:dyDescent="0.25">
      <c r="D49" s="183"/>
      <c r="E49" s="43">
        <v>70</v>
      </c>
      <c r="F49" s="43">
        <v>90</v>
      </c>
      <c r="G49" s="43">
        <f t="shared" si="5"/>
        <v>0</v>
      </c>
      <c r="H49" s="44" t="s">
        <v>73</v>
      </c>
      <c r="I49" s="44" t="s">
        <v>74</v>
      </c>
      <c r="J49" s="43" t="str">
        <f>překlady!$C$22</f>
        <v>šedá</v>
      </c>
      <c r="K49" s="56" t="s">
        <v>109</v>
      </c>
      <c r="M49" s="183"/>
      <c r="N49" s="43">
        <v>65</v>
      </c>
      <c r="O49" s="43">
        <v>75</v>
      </c>
      <c r="P49" s="43">
        <f t="shared" si="9"/>
        <v>0</v>
      </c>
      <c r="Q49" s="44" t="s">
        <v>73</v>
      </c>
      <c r="R49" s="44" t="s">
        <v>74</v>
      </c>
      <c r="S49" s="43" t="str">
        <f>překlady!$C$22</f>
        <v>šedá</v>
      </c>
      <c r="T49" s="56" t="s">
        <v>109</v>
      </c>
    </row>
    <row r="50" spans="4:20" x14ac:dyDescent="0.25">
      <c r="D50" s="183"/>
      <c r="E50" s="43">
        <v>90</v>
      </c>
      <c r="F50" s="43">
        <v>110</v>
      </c>
      <c r="G50" s="43">
        <f t="shared" si="5"/>
        <v>0</v>
      </c>
      <c r="H50" s="44" t="s">
        <v>61</v>
      </c>
      <c r="I50" s="44" t="s">
        <v>62</v>
      </c>
      <c r="J50" s="43" t="str">
        <f>překlady!$C$22</f>
        <v>šedá</v>
      </c>
      <c r="K50" s="56" t="s">
        <v>110</v>
      </c>
      <c r="M50" s="183"/>
      <c r="N50" s="43">
        <v>85</v>
      </c>
      <c r="O50" s="43">
        <v>95</v>
      </c>
      <c r="P50" s="43">
        <f t="shared" si="9"/>
        <v>0</v>
      </c>
      <c r="Q50" s="44" t="s">
        <v>61</v>
      </c>
      <c r="R50" s="44" t="s">
        <v>62</v>
      </c>
      <c r="S50" s="43" t="str">
        <f>překlady!$C$22</f>
        <v>šedá</v>
      </c>
      <c r="T50" s="56" t="s">
        <v>110</v>
      </c>
    </row>
    <row r="51" spans="4:20" x14ac:dyDescent="0.25">
      <c r="D51" s="184"/>
      <c r="E51" s="58">
        <v>110</v>
      </c>
      <c r="F51" s="58">
        <v>125</v>
      </c>
      <c r="G51" s="58">
        <f t="shared" si="5"/>
        <v>0</v>
      </c>
      <c r="H51" s="59" t="s">
        <v>65</v>
      </c>
      <c r="I51" s="59" t="s">
        <v>66</v>
      </c>
      <c r="J51" s="58" t="str">
        <f>překlady!$C$22</f>
        <v>šedá</v>
      </c>
      <c r="K51" s="60" t="s">
        <v>111</v>
      </c>
      <c r="M51" s="184"/>
      <c r="N51" s="58">
        <v>105</v>
      </c>
      <c r="O51" s="58">
        <v>115</v>
      </c>
      <c r="P51" s="58">
        <f t="shared" si="9"/>
        <v>0</v>
      </c>
      <c r="Q51" s="59" t="s">
        <v>65</v>
      </c>
      <c r="R51" s="59" t="s">
        <v>66</v>
      </c>
      <c r="S51" s="58" t="str">
        <f>překlady!$C$22</f>
        <v>šedá</v>
      </c>
      <c r="T51" s="60" t="s">
        <v>111</v>
      </c>
    </row>
  </sheetData>
  <mergeCells count="4">
    <mergeCell ref="D28:D51"/>
    <mergeCell ref="D3:D25"/>
    <mergeCell ref="M3:M25"/>
    <mergeCell ref="M28:M5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Úvod</vt:lpstr>
      <vt:lpstr>překlady</vt:lpstr>
      <vt:lpstr>Calc 1</vt:lpstr>
      <vt:lpstr>Calc 2</vt:lpstr>
      <vt:lpstr>Výpočty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Slaběňák Jiří</dc:creator>
  <cp:lastModifiedBy>Slaběňák Jiří</cp:lastModifiedBy>
  <dcterms:created xsi:type="dcterms:W3CDTF">2025-05-28T06:06:11Z</dcterms:created>
  <dcterms:modified xsi:type="dcterms:W3CDTF">2025-07-15T08:44:22Z</dcterms:modified>
</cp:coreProperties>
</file>